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A - Rekonstrukce křižovat..." sheetId="2" r:id="rId2"/>
    <sheet name="B - Rekonstrukce křižovat..." sheetId="3" r:id="rId3"/>
  </sheets>
  <definedNames>
    <definedName name="_xlnm._FilterDatabase" localSheetId="1" hidden="1">'A - Rekonstrukce křižovat...'!$C$82:$K$82</definedName>
    <definedName name="_xlnm._FilterDatabase" localSheetId="2" hidden="1">'B - Rekonstrukce křižovat...'!$C$80:$K$80</definedName>
    <definedName name="_xlnm.Print_Titles" localSheetId="1">'A - Rekonstrukce křižovat...'!$82:$82</definedName>
    <definedName name="_xlnm.Print_Titles" localSheetId="2">'B - Rekonstrukce křižovat...'!$80:$80</definedName>
    <definedName name="_xlnm.Print_Titles" localSheetId="0">'Rekapitulace stavby'!$49:$49</definedName>
    <definedName name="_xlnm.Print_Area" localSheetId="1">'A - Rekonstrukce křižovat...'!$C$4:$J$36,'A - Rekonstrukce křižovat...'!$C$42:$J$64,'A - Rekonstrukce křižovat...'!$C$70:$K$275</definedName>
    <definedName name="_xlnm.Print_Area" localSheetId="2">'B - Rekonstrukce křižovat...'!$C$4:$J$36,'B - Rekonstrukce křižovat...'!$C$42:$J$62,'B - Rekonstrukce křižovat...'!$C$68:$K$169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<sst xmlns="http://schemas.openxmlformats.org/spreadsheetml/2006/main" count="2987" uniqueCount="595">
  <si>
    <t>Export VZ</t>
  </si>
  <si>
    <t>List obsahuje:</t>
  </si>
  <si>
    <t>3.0</t>
  </si>
  <si>
    <t>ODOM</t>
  </si>
  <si>
    <t>False</t>
  </si>
  <si>
    <t>{9B73B097-B343-4F3A-8A00-F0A3DEFD501C}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</si>
  <si>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</si>
  <si>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</si>
  <si>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</si>
  <si>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</si>
  <si>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</si>
  <si>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</si>
  <si>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</si>
  <si>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</si>
  <si>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</si>
  <si>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10A/2013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</si>
  <si>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</si>
  <si>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</si>
  <si>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Silnice III/21411 a III/2148 Rekonstrukce křižovatky Na Návrší, Cheb</t>
  </si>
  <si>
    <t>0,1</t>
  </si>
  <si>
    <t>KSO:</t>
  </si>
  <si>
    <t>CC-CZ:</t>
  </si>
  <si>
    <t>1</t>
  </si>
  <si>
    <t>Místo:</t>
  </si>
  <si>
    <t xml:space="preserve"> </t>
  </si>
  <si>
    <t>Datum:</t>
  </si>
  <si>
    <t>12.11.2013</t>
  </si>
  <si>
    <t>10</t>
  </si>
  <si>
    <t>100</t>
  </si>
  <si>
    <t>Zadavatel:</t>
  </si>
  <si>
    <t>IČ:</t>
  </si>
  <si>
    <t>KSUS KK Dolní Rychnov</t>
  </si>
  <si>
    <t>DIČ:</t>
  </si>
  <si>
    <t>Uchazeč:</t>
  </si>
  <si>
    <t>Vyplň údaj</t>
  </si>
  <si>
    <t>Projektant: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</si>
  <si>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</si>
  <si>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</si>
  <si>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</si>
  <si>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</si>
  <si>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</si>
  <si>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</si>
  <si>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</si>
  <si>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</si>
  <si>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</si>
  <si>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</si>
  <si>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</si>
  <si>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</si>
  <si>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</si>
  <si>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</si>
  <si>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</si>
  <si>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</si>
  <si>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</si>
  <si>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</si>
  <si>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</si>
  <si>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</si>
  <si>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</si>
  <si>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</si>
  <si>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</si>
  <si>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</si>
  <si>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</si>
  <si>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</si>
  <si>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</si>
  <si>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</si>
  <si>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</si>
  <si>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</si>
  <si>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</si>
  <si>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</si>
  <si>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</si>
  <si>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</si>
  <si>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</si>
  <si>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</si>
  <si>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</si>
  <si>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</si>
  <si>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</si>
  <si>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</si>
  <si>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</si>
  <si>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</t>
  </si>
  <si>
    <t>Rekonstrukce křižovatky stan. 2,10000-2,28350</t>
  </si>
  <si>
    <t>STA</t>
  </si>
  <si>
    <t>{A0B10439-A795-4629-A499-6B82B0D9879B}</t>
  </si>
  <si>
    <t>822</t>
  </si>
  <si>
    <t>2</t>
  </si>
  <si>
    <t>B</t>
  </si>
  <si>
    <t>Rekonstrukce křižovatky stan. 2,28350-2,48000</t>
  </si>
  <si>
    <t>{023BC93F-9F59-4F3D-AFA6-62A881EC8C82}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</si>
  <si>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</si>
  <si>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</si>
  <si>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</si>
  <si>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</si>
  <si>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</si>
  <si>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</si>
  <si>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</si>
  <si>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</si>
  <si>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</si>
  <si>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práce, bourání</t>
  </si>
  <si>
    <t xml:space="preserve">    2 - Zakládání</t>
  </si>
  <si>
    <t xml:space="preserve">    3 - Svislé  konstrukce</t>
  </si>
  <si>
    <t xml:space="preserve">    5 - Komunikace</t>
  </si>
  <si>
    <t xml:space="preserve">    8 - Trubní vedení</t>
  </si>
  <si>
    <t xml:space="preserve">    9 - Ostatní konstrukce a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</si>
  <si>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</si>
  <si>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</si>
  <si>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</si>
  <si>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</si>
  <si>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</si>
  <si>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</si>
  <si>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</si>
  <si>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</si>
  <si>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</si>
  <si>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</si>
  <si>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</si>
  <si>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</si>
  <si>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</si>
  <si>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</si>
  <si>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</si>
  <si>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</si>
  <si>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</si>
  <si>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</si>
  <si>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práce, bourání</t>
  </si>
  <si>
    <t>K</t>
  </si>
  <si>
    <t>111201101</t>
  </si>
  <si>
    <t>Odstranění křovin a stromů průměru kmene do 100 mm i s kořeny z celkové plochy do 1000 m2</t>
  </si>
  <si>
    <t>m2</t>
  </si>
  <si>
    <t>CS ÚRS 2012 02</t>
  </si>
  <si>
    <t>4</t>
  </si>
  <si>
    <t>-929867594</t>
  </si>
  <si>
    <t>111201401</t>
  </si>
  <si>
    <t>Spálení křovin a stromů průměru kmene do 100 mm</t>
  </si>
  <si>
    <t>-1224744939</t>
  </si>
  <si>
    <t>VV</t>
  </si>
  <si>
    <t>170 "Výkres B.2</t>
  </si>
  <si>
    <t>3</t>
  </si>
  <si>
    <t>kus</t>
  </si>
  <si>
    <t>P</t>
  </si>
  <si>
    <t>5</t>
  </si>
  <si>
    <t>113107152</t>
  </si>
  <si>
    <t>Odstranění krajnice z kameniva těženého tl 150 mm</t>
  </si>
  <si>
    <t>1547111603</t>
  </si>
  <si>
    <t>180*0,15 "Výkres B.2</t>
  </si>
  <si>
    <t>6</t>
  </si>
  <si>
    <t>113107182</t>
  </si>
  <si>
    <t>-57542061</t>
  </si>
  <si>
    <t>250 "Výkres B.2</t>
  </si>
  <si>
    <t>7</t>
  </si>
  <si>
    <t>113154224</t>
  </si>
  <si>
    <t>1894135403</t>
  </si>
  <si>
    <t>1560 "Výkres B.2</t>
  </si>
  <si>
    <t>8</t>
  </si>
  <si>
    <t>113201112</t>
  </si>
  <si>
    <t>m</t>
  </si>
  <si>
    <t>-1950599314</t>
  </si>
  <si>
    <t>140 "Výkres B.2</t>
  </si>
  <si>
    <t>9</t>
  </si>
  <si>
    <t>122302203</t>
  </si>
  <si>
    <t>m3</t>
  </si>
  <si>
    <t>-1280603304</t>
  </si>
  <si>
    <t>347"příčné profily viz Bilance zemních prací</t>
  </si>
  <si>
    <t>122202209</t>
  </si>
  <si>
    <t>Příplatek k odkopávkám a prokopávkám pro silnice v hornině tř. 3 za lepivost</t>
  </si>
  <si>
    <t>270997406</t>
  </si>
  <si>
    <t>347</t>
  </si>
  <si>
    <t>171101102</t>
  </si>
  <si>
    <t>Uložení sypaniny z hornin soudržných do násypů zhutněných na 96 % PS</t>
  </si>
  <si>
    <t>-1476669733</t>
  </si>
  <si>
    <t>132201204</t>
  </si>
  <si>
    <t>-180594417</t>
  </si>
  <si>
    <t>110*0,6*0,4 "drenáž</t>
  </si>
  <si>
    <t>10*1,5*2 "Výkres B.2, kanalizace</t>
  </si>
  <si>
    <t>132201209</t>
  </si>
  <si>
    <t>Příplatek za lepivost k hloubení rýh š do 2000 mm v hornině tř. 3</t>
  </si>
  <si>
    <t>-2050255772</t>
  </si>
  <si>
    <t>56,4</t>
  </si>
  <si>
    <t>Součet</t>
  </si>
  <si>
    <t>t</t>
  </si>
  <si>
    <t>182201101</t>
  </si>
  <si>
    <t>Svahování násypů-příkopů</t>
  </si>
  <si>
    <t>-1079179902</t>
  </si>
  <si>
    <t>460*4 " Výkres B.2</t>
  </si>
  <si>
    <t>IP 20</t>
  </si>
  <si>
    <t>nový strom - dub letní, prostokořenový, nealejový</t>
  </si>
  <si>
    <t>ks</t>
  </si>
  <si>
    <t>-58326195</t>
  </si>
  <si>
    <t xml:space="preserve">Poznámka k položce:
min výška 3,00m, obvod 15-20 cm, včetně podpůrných 3 x sloupků, včetně obalení kmene jutou nebo jiným jako ochrana proti okousání, chladu a mrazu, ze strany trativodu folie proti prorůstání, včetně ošetření půdy okolo stromu, včetně zemních prací, včetně výměny zeminy 50/50 a promíchání se substrátem, bude postupováno dle platných ČSN,TP a předpisů </t>
  </si>
  <si>
    <t>6 " Výkres B.2</t>
  </si>
  <si>
    <t>174101101</t>
  </si>
  <si>
    <t>Zásyp jam, šachet rýh nebo kolem objektů sypaninou se zhutněním</t>
  </si>
  <si>
    <t>1215901699</t>
  </si>
  <si>
    <t>20 "Výkres B.2</t>
  </si>
  <si>
    <t>121101103</t>
  </si>
  <si>
    <t>Sejmutí ornice s přemístěním na vzdálenost do 250 m</t>
  </si>
  <si>
    <t>-1774778243</t>
  </si>
  <si>
    <t>Poznámka k položce:
deponie ornice v místě zařízení staveniště</t>
  </si>
  <si>
    <t>900*0,10 " Výkres B.2</t>
  </si>
  <si>
    <t>182301122</t>
  </si>
  <si>
    <t>Rozprostření ornice ve svahu přes 1:5 a do 1 : 5 tl vrstvy do 150 mm</t>
  </si>
  <si>
    <t>-1896111760</t>
  </si>
  <si>
    <t>Poznámka k položce:
v tlouštce 10 - 15 cm dle skutečně sejmuté stávající ornice</t>
  </si>
  <si>
    <t>900 "Výkres B.2</t>
  </si>
  <si>
    <t>183405211</t>
  </si>
  <si>
    <t>Výsev trávníku hydroosevem na ornici</t>
  </si>
  <si>
    <t>-851841449</t>
  </si>
  <si>
    <t>Poznámka k položce:
včetně travního semene</t>
  </si>
  <si>
    <t>181101102</t>
  </si>
  <si>
    <t>Úprava pláně v zářezech v hornině tř. 1 až 4 se zhutněním</t>
  </si>
  <si>
    <t>-924535930</t>
  </si>
  <si>
    <t>Zakládání</t>
  </si>
  <si>
    <t>212532111</t>
  </si>
  <si>
    <t>Lože pro trativody z kameniva hrubého drceného frakce 8/32 dle vzoru</t>
  </si>
  <si>
    <t>301196834</t>
  </si>
  <si>
    <t>Poznámka k položce:
nákup,doprava,položení</t>
  </si>
  <si>
    <t>110*0,4*0,4 "Výkres B.2, C.5</t>
  </si>
  <si>
    <t>212752212</t>
  </si>
  <si>
    <t>Trativod z drenážních trubek plastových flexibilních D do 100 mm včetně lože otevřený výkop</t>
  </si>
  <si>
    <t>369513525</t>
  </si>
  <si>
    <t>110 "Výkres B.2,C.5</t>
  </si>
  <si>
    <t>212972112</t>
  </si>
  <si>
    <t xml:space="preserve">Opláštění drenážních trub filtrační textilií </t>
  </si>
  <si>
    <t>-1280382231</t>
  </si>
  <si>
    <t>110</t>
  </si>
  <si>
    <t>899331111</t>
  </si>
  <si>
    <t>Výšková úprava uličního vstupu pro poklopy šachet</t>
  </si>
  <si>
    <t>1590663720</t>
  </si>
  <si>
    <t>2 "Výkres B.2</t>
  </si>
  <si>
    <t>899331111-2</t>
  </si>
  <si>
    <t>Výšková úprava uličního vstupu pro rámy vpustí</t>
  </si>
  <si>
    <t>1545014254</t>
  </si>
  <si>
    <t>899431111</t>
  </si>
  <si>
    <t>Výšková úprava uličního vstupu krycího hrnce, šoupěte nebo hydrantu</t>
  </si>
  <si>
    <t>-115798464</t>
  </si>
  <si>
    <t>IP 34</t>
  </si>
  <si>
    <t>vybourání stáv. vpusti</t>
  </si>
  <si>
    <t>351539923</t>
  </si>
  <si>
    <t>Poznámka k položce:
rám a mříž do skladu investora, betony na skládku</t>
  </si>
  <si>
    <t>Svislé  konstrukce</t>
  </si>
  <si>
    <t>327262001</t>
  </si>
  <si>
    <t xml:space="preserve">Zdivo opěrné výšky do0,4 m z přírodních (šedých) betonových bloků </t>
  </si>
  <si>
    <t>-1184769381</t>
  </si>
  <si>
    <t>Poznámka k položce:
včetně zákrytové desky na lepidlo</t>
  </si>
  <si>
    <t>27*0,4 "Výkres B.2</t>
  </si>
  <si>
    <t>27*0,8"základy</t>
  </si>
  <si>
    <t>327323125</t>
  </si>
  <si>
    <t>Opěrná zed - vyplnění ze ŽB tř. C 12/15</t>
  </si>
  <si>
    <t>-396499855</t>
  </si>
  <si>
    <t>Poznámka k položce:
včetně výztuže svislá ocel po 50 cm</t>
  </si>
  <si>
    <t>32,4*0,3"Výkres B.2</t>
  </si>
  <si>
    <t>338171123</t>
  </si>
  <si>
    <t>Osazování sloupků a vzpěr plotových ocelových v 2,6 m se zabetonováním</t>
  </si>
  <si>
    <t>1481127909</t>
  </si>
  <si>
    <t>Poznámka k položce:
včetně zemních prací a odvozu přebytku zeminy</t>
  </si>
  <si>
    <t>M</t>
  </si>
  <si>
    <t>553422550</t>
  </si>
  <si>
    <t>sloupek plotový průběžný pozinkovaný a komaxitový 2500/38x1,5 mm</t>
  </si>
  <si>
    <t>1228097757</t>
  </si>
  <si>
    <t>348401180</t>
  </si>
  <si>
    <t>Osazení oplocení ze strojového pletiva s napínacími dráty výšky do 4,0 m přes 15° sklonu svahu</t>
  </si>
  <si>
    <t>-1331308416</t>
  </si>
  <si>
    <t>34 "Výkres B.2</t>
  </si>
  <si>
    <t>313245330</t>
  </si>
  <si>
    <t>pletivo drátěné se čtvercovými oky pozinkované 11343 10 x 1,4 x 1000 mm</t>
  </si>
  <si>
    <t>-1769360486</t>
  </si>
  <si>
    <t>Poznámka k položce:
pletivo ve třech řadách pro dosažení dané výšky</t>
  </si>
  <si>
    <t>34*3 "Výkres B.2</t>
  </si>
  <si>
    <t>Komunikace</t>
  </si>
  <si>
    <t>576133211-A</t>
  </si>
  <si>
    <t xml:space="preserve">Asfaltový koberec mastixový SMA 11S  PMB 25/55-55 tl 40 mm </t>
  </si>
  <si>
    <t>1926099382</t>
  </si>
  <si>
    <t>1360 "Výkres B.2, C.5</t>
  </si>
  <si>
    <t>573231111-A</t>
  </si>
  <si>
    <t>Postřik živičný spojovací PS-E 0,3kg/m2</t>
  </si>
  <si>
    <t>-675476853</t>
  </si>
  <si>
    <t>1360</t>
  </si>
  <si>
    <t>577165112-A</t>
  </si>
  <si>
    <t xml:space="preserve">Asfaltový beton vrstva ložní ACL 16S PMB 25/55-55 tl 70 mm </t>
  </si>
  <si>
    <t>1341588705</t>
  </si>
  <si>
    <t>1360*1,03 "Výkres B.2,C.5</t>
  </si>
  <si>
    <t>919721221-A</t>
  </si>
  <si>
    <t>Geomříž pro vyztužení asfaltového povrchu ze skelných vláken</t>
  </si>
  <si>
    <t>-651288775</t>
  </si>
  <si>
    <t>1360*1,03-270</t>
  </si>
  <si>
    <t>5732311111-A</t>
  </si>
  <si>
    <t>-1407522187</t>
  </si>
  <si>
    <t>576133211-B</t>
  </si>
  <si>
    <t>969624250</t>
  </si>
  <si>
    <t>470 "Výkres B.2,C.5</t>
  </si>
  <si>
    <t>573231111-B</t>
  </si>
  <si>
    <t>-315754028</t>
  </si>
  <si>
    <t>470</t>
  </si>
  <si>
    <t>577165112-B</t>
  </si>
  <si>
    <t>Asfaltový beton vrstva ložní ACL 16S PMB 25/55-55 tl 70 mm</t>
  </si>
  <si>
    <t>1628287385</t>
  </si>
  <si>
    <t>470*1,03 "Výkres B.2,C.5</t>
  </si>
  <si>
    <t>919721221-B</t>
  </si>
  <si>
    <t>1381413215</t>
  </si>
  <si>
    <t>470*1,03</t>
  </si>
  <si>
    <t>573231111-1-B</t>
  </si>
  <si>
    <t>-1085174091</t>
  </si>
  <si>
    <t>565166112-B</t>
  </si>
  <si>
    <t>Asfaltový beton vrstva podkladní ACP 22S 50/70 tl 90 mm-B</t>
  </si>
  <si>
    <t>1267990163</t>
  </si>
  <si>
    <t>470*1,09 "výkres B.2,C.5</t>
  </si>
  <si>
    <t>573111113-B</t>
  </si>
  <si>
    <t>Postřik živičný infiltrační PI  množství 1,1 kg/m2</t>
  </si>
  <si>
    <t>1105651044</t>
  </si>
  <si>
    <t>470*1,09</t>
  </si>
  <si>
    <t>567133115-B</t>
  </si>
  <si>
    <t>Podklad z kameniva zpevněného cementem SC tl 200 mm</t>
  </si>
  <si>
    <t>-1234631017</t>
  </si>
  <si>
    <t>470*1,17</t>
  </si>
  <si>
    <t>577123111-C</t>
  </si>
  <si>
    <t>Asfaltový beton vrstva obrusná ACO 8 (ABJ) tl 30 mm-chodník</t>
  </si>
  <si>
    <t>1679081071</t>
  </si>
  <si>
    <t>260 "Výkres B.2,C.5</t>
  </si>
  <si>
    <t>573231111-C</t>
  </si>
  <si>
    <t>Postřik živičný spojovací PS-E 0,3kg/m2-chodník</t>
  </si>
  <si>
    <t>-1895302264</t>
  </si>
  <si>
    <t>260</t>
  </si>
  <si>
    <t>565165111-C</t>
  </si>
  <si>
    <t>Asfaltový beton vrstva podkladní ACP 16+ 50/70  tl 80 mm - chodník</t>
  </si>
  <si>
    <t>1135039739</t>
  </si>
  <si>
    <t>260"Výkres B.2,C.5</t>
  </si>
  <si>
    <t>564851111-C</t>
  </si>
  <si>
    <t>Podklad ze štěrkodrtě ŠD tl 150 mm-chodník</t>
  </si>
  <si>
    <t>713161308</t>
  </si>
  <si>
    <t>564931412</t>
  </si>
  <si>
    <t>Podklad z asfaltového recyklátu 0/16 tl 100 mm-krajnice</t>
  </si>
  <si>
    <t>631077346</t>
  </si>
  <si>
    <t>Poznámka k položce:
dodávka z frezovaných hmot</t>
  </si>
  <si>
    <t>65*0,75 "Výkres B.2,C.5</t>
  </si>
  <si>
    <t>Trubní vedení</t>
  </si>
  <si>
    <t>894411131</t>
  </si>
  <si>
    <t>Zřízení šachet kanalizačních z betonových dílců na potrubí DN nad 300 do 400 dno beton tř. C 25/30</t>
  </si>
  <si>
    <t>1692984617</t>
  </si>
  <si>
    <t>Poznámka k položce:
včetně dopravy a nákupu jednotlivých dílců, výška do 1,5 m, včetně výkopu a záhozu</t>
  </si>
  <si>
    <t>894201151</t>
  </si>
  <si>
    <t>Dno šachet tl nad 200 mm z prostého betonu vodostavebného V4 tř. B 20</t>
  </si>
  <si>
    <t>1332226068</t>
  </si>
  <si>
    <t>953171003</t>
  </si>
  <si>
    <t>Osazování poklopů pro šachty</t>
  </si>
  <si>
    <t>1429051525</t>
  </si>
  <si>
    <t>552431110</t>
  </si>
  <si>
    <t>poklop těžký s rámem  třída E</t>
  </si>
  <si>
    <t>1135548831</t>
  </si>
  <si>
    <t>552434440</t>
  </si>
  <si>
    <t>poklop s rámem třída B</t>
  </si>
  <si>
    <t>-202338375</t>
  </si>
  <si>
    <t>895941111</t>
  </si>
  <si>
    <t>Zřízení vpusti kanalizační uliční z betonových dílců typ UV-50 normální</t>
  </si>
  <si>
    <t>1446615652</t>
  </si>
  <si>
    <t>592238200</t>
  </si>
  <si>
    <t>vpusť betonová uliční TBV-Q 500/290 K /skruž/ 29x50x5 cm</t>
  </si>
  <si>
    <t>-953879162</t>
  </si>
  <si>
    <t>592238210</t>
  </si>
  <si>
    <t>vpusť betonová uliční TBV-Q 660/180 /prstenec/ 18x66x10 cm</t>
  </si>
  <si>
    <t>856683386</t>
  </si>
  <si>
    <t>592238730</t>
  </si>
  <si>
    <t>mříž M3 C250 DIN 19583-11 500/500 mm</t>
  </si>
  <si>
    <t>-589557594</t>
  </si>
  <si>
    <t>592238760</t>
  </si>
  <si>
    <t>rám zabetonovaný DIN 19583-9 500/500 mm</t>
  </si>
  <si>
    <t>-1903246869</t>
  </si>
  <si>
    <t>592238740</t>
  </si>
  <si>
    <t>koš pozink. C3 DIN 4052, vysoký, pro rám 500/300</t>
  </si>
  <si>
    <t>1169456777</t>
  </si>
  <si>
    <t>592238220</t>
  </si>
  <si>
    <t>vpusť betonová uliční TBV-Q 500/626 VD /dno/ 62,6 x 49,5 x 5 cm</t>
  </si>
  <si>
    <t>-1992401280</t>
  </si>
  <si>
    <t>583312810</t>
  </si>
  <si>
    <t>kamenivo těžené drobné frakce 0-1 třída B</t>
  </si>
  <si>
    <t>128</t>
  </si>
  <si>
    <t>1756890162</t>
  </si>
  <si>
    <t>12*1,5*0,6*1,8</t>
  </si>
  <si>
    <t>871353121</t>
  </si>
  <si>
    <t>Montáž potrubí z kanalizačních trub z PVC otevřený výkop sklon do 20 % DN 200</t>
  </si>
  <si>
    <t>928648640</t>
  </si>
  <si>
    <t>13 "Výkres B.2</t>
  </si>
  <si>
    <t>286147220</t>
  </si>
  <si>
    <t>trubka kanalizační žebrovaná ULTRA RIB 2 DIN (PP) SN 10 vnitřní průměr 200mm, dl. 5m</t>
  </si>
  <si>
    <t>1841226085</t>
  </si>
  <si>
    <t>2,747*1,092 'Přepočtené koeficientem množství</t>
  </si>
  <si>
    <t>Ostatní konstrukce a práce</t>
  </si>
  <si>
    <t>914111111</t>
  </si>
  <si>
    <t>Montáž svislé dopravní značky do velikosti 1 m2 objímkami na sloupek nebo konzolu</t>
  </si>
  <si>
    <t>929264183</t>
  </si>
  <si>
    <t>Poznámka k položce:
1 x umístit na lampu, 3 značky stáv. přesunuté,platí pro obě staničení</t>
  </si>
  <si>
    <t>11 "Výkres B.2</t>
  </si>
  <si>
    <t>404440040</t>
  </si>
  <si>
    <t>značka dopravní svislá reflexní výstražná AL 3M - P1</t>
  </si>
  <si>
    <t>-1337439082</t>
  </si>
  <si>
    <t>404440560</t>
  </si>
  <si>
    <t>značka dopravní svislá reflexní STOP AL 3M P6 700 mm</t>
  </si>
  <si>
    <t>-1793104520</t>
  </si>
  <si>
    <t>404442870</t>
  </si>
  <si>
    <t>značka svislá reflexní AL- 3M 1100 (1350) x 500 mm - IS3b,IS 3d</t>
  </si>
  <si>
    <t>220482891</t>
  </si>
  <si>
    <t>404442820</t>
  </si>
  <si>
    <t>značka svislá reflexní AL- 3M 1100 (1350) x 330 mm - IS 2c, IS 2a, IS 3a</t>
  </si>
  <si>
    <t>227943369</t>
  </si>
  <si>
    <t>914111121</t>
  </si>
  <si>
    <t>Montáž svislé dopravní značky do velikosti 2 m2 objímkami na sloupek nebo konzolu</t>
  </si>
  <si>
    <t>-1833964731</t>
  </si>
  <si>
    <t>404442720</t>
  </si>
  <si>
    <t>značka svislá reflexní AL- 3M 1000 x 1500 mm - IP 19</t>
  </si>
  <si>
    <t>-2063052283</t>
  </si>
  <si>
    <t>914511111</t>
  </si>
  <si>
    <t>Montáž sloupku dopravních značek délky do 3,5 m s betonovým základem</t>
  </si>
  <si>
    <t>1025408534</t>
  </si>
  <si>
    <t>Poznámka k položce:
včetně zemních prací, odovzu výkopku na skládku, sloupky na pevno</t>
  </si>
  <si>
    <t>12"Výkres B.2</t>
  </si>
  <si>
    <t>404452300</t>
  </si>
  <si>
    <t>sloupek Zn 70 - 350</t>
  </si>
  <si>
    <t>2089353596</t>
  </si>
  <si>
    <t>966006132</t>
  </si>
  <si>
    <t>Odstranění značek dopravních nebo orientačních se sloupky s betonovými patkami</t>
  </si>
  <si>
    <t>1547934178</t>
  </si>
  <si>
    <t>Poznámka k položce:
5 x značka odvoz do skladu investora</t>
  </si>
  <si>
    <t>8"Výkres B.2</t>
  </si>
  <si>
    <t>966008112</t>
  </si>
  <si>
    <t>-1151191345</t>
  </si>
  <si>
    <t>10"Výkres B.2</t>
  </si>
  <si>
    <t>915111112</t>
  </si>
  <si>
    <t>Vodorovné dopravní značení šířky 125 mm retroreflexní bílou barvou dělící čáry souvislé</t>
  </si>
  <si>
    <t>269068881</t>
  </si>
  <si>
    <t>Poznámka k položce:
včetně předznačení</t>
  </si>
  <si>
    <t>490 "Výkres B.2</t>
  </si>
  <si>
    <t>915111122</t>
  </si>
  <si>
    <t>Vodorovné dopravní značení šířky 125 mm retroreflexní bílou barvou dělící čáry přerušované V2b</t>
  </si>
  <si>
    <t>276291300</t>
  </si>
  <si>
    <t>915121112</t>
  </si>
  <si>
    <t>Vodorovné dopravní značení šířky 250 mm retroreflexní bílou barvou vodící čáry</t>
  </si>
  <si>
    <t>-1061247299</t>
  </si>
  <si>
    <t>915121112-1</t>
  </si>
  <si>
    <t>Vodorovné dopravní značení šířky 250 mm retroreflexní bílou barvou vodící čáry přerušované V2b</t>
  </si>
  <si>
    <t>-767774878</t>
  </si>
  <si>
    <t>915131112</t>
  </si>
  <si>
    <t>Vodorovné dopravní značení retroreflexní bílou barvou šipky, stop čáry,šikmé čáry zebry,nápisy</t>
  </si>
  <si>
    <t>-1650817795</t>
  </si>
  <si>
    <t>49*0,5+20*1,5+70*1,5+3</t>
  </si>
  <si>
    <t>916131213</t>
  </si>
  <si>
    <t>Osazení silničního obrubníku betonového stojatého s boční opěrou do lože z betonu prostého</t>
  </si>
  <si>
    <t>1658329316</t>
  </si>
  <si>
    <t>160 "Výkres B.2,C.5</t>
  </si>
  <si>
    <t>592174500</t>
  </si>
  <si>
    <t>obrubník betonový chodníkový ABO 1-15 100x15x30 cm</t>
  </si>
  <si>
    <t>-1910962714</t>
  </si>
  <si>
    <t>916331112</t>
  </si>
  <si>
    <t>Osazení zahradního obrubníku betonového do lože z betonu s boční opěrou</t>
  </si>
  <si>
    <t>402693645</t>
  </si>
  <si>
    <t>592172190</t>
  </si>
  <si>
    <t>obrubník betonový parkový 50 x 8 x 20 cm šedý</t>
  </si>
  <si>
    <t>1383173372</t>
  </si>
  <si>
    <t>160*2</t>
  </si>
  <si>
    <t>919735114</t>
  </si>
  <si>
    <t>Řezání stávajícího živičného krytu hl do 200 mm</t>
  </si>
  <si>
    <t>1260424190</t>
  </si>
  <si>
    <t>75"Výkres B.2</t>
  </si>
  <si>
    <t>919121112</t>
  </si>
  <si>
    <t>Těsnění spár zálivkou</t>
  </si>
  <si>
    <t>-1267432623</t>
  </si>
  <si>
    <t>IP 31</t>
  </si>
  <si>
    <t>odstranění reklamní tabule</t>
  </si>
  <si>
    <t>1004069422</t>
  </si>
  <si>
    <t>Poznámka k položce:
včetně sloupků, odvoz do skladu majitele</t>
  </si>
  <si>
    <t>1"Výkres B.2</t>
  </si>
  <si>
    <t>IP 32</t>
  </si>
  <si>
    <t>stranová přeložka O2 optika,metalika</t>
  </si>
  <si>
    <t>174079882</t>
  </si>
  <si>
    <t>Poznámka k položce:
včetně zemních prací, záhozu, opískování, výstražná folie, ostatní dle pokynů správce</t>
  </si>
  <si>
    <t>115 "Výkres B.2</t>
  </si>
  <si>
    <t>IP 33</t>
  </si>
  <si>
    <t>demontáž stáv. plotu</t>
  </si>
  <si>
    <t>354668054</t>
  </si>
  <si>
    <t>Poznámka k položce:
včetně sloupků abetonových patek, včetně záspu jam, odvoz na skládku</t>
  </si>
  <si>
    <t>40 "Výkres B.2</t>
  </si>
  <si>
    <t>B - Rekonstrukce křižovatky stan. 2,28350-2,48000</t>
  </si>
  <si>
    <t>113107124</t>
  </si>
  <si>
    <t>794334797</t>
  </si>
  <si>
    <t>Poznámka k položce:
odhad dle provedené sondy, bude použito zpětně do sanační spodní vrstvy</t>
  </si>
  <si>
    <t>1080*1,4" Výkres B.2</t>
  </si>
  <si>
    <t>-450888898</t>
  </si>
  <si>
    <t>360*0,15 "Výkres B.2</t>
  </si>
  <si>
    <t>-596436430</t>
  </si>
  <si>
    <t>285+1100 "Výkres B.2</t>
  </si>
  <si>
    <t>-206998902</t>
  </si>
  <si>
    <t>1050 "Výkres B.2</t>
  </si>
  <si>
    <t>121101101</t>
  </si>
  <si>
    <t>Sejmutí ornice s přemístěním na vzdálenost do 50 m</t>
  </si>
  <si>
    <t>1664715404</t>
  </si>
  <si>
    <t>1500*0,1</t>
  </si>
  <si>
    <t>-56671729</t>
  </si>
  <si>
    <t>545665413</t>
  </si>
  <si>
    <t>-1305934485</t>
  </si>
  <si>
    <t>181951102</t>
  </si>
  <si>
    <t>Úprava pláně v hornině tř. 1 až 4 se zhutněním</t>
  </si>
  <si>
    <t>-1957457461</t>
  </si>
  <si>
    <t>3200 "Výkres B.2</t>
  </si>
  <si>
    <t>1431745328</t>
  </si>
  <si>
    <t>1 "reserva</t>
  </si>
  <si>
    <t>171101103</t>
  </si>
  <si>
    <t>Uložení sypaniny z hornin soudržných do násypů - dosyp pod krajnice</t>
  </si>
  <si>
    <t>-934708514</t>
  </si>
  <si>
    <t>200*2*1*0,4 "zásyp nenamrzavým materialem Výkres C.5</t>
  </si>
  <si>
    <t>583373320</t>
  </si>
  <si>
    <t>štěrkopísek frakce 0-22 třída C pod krajnice</t>
  </si>
  <si>
    <t>1677706359</t>
  </si>
  <si>
    <t>Poznámka k položce:
nákup,doprava, přesuny v rámci staveniště</t>
  </si>
  <si>
    <t>727288909</t>
  </si>
  <si>
    <t>270 "Výkres B.2,C.5</t>
  </si>
  <si>
    <t>-1757792302</t>
  </si>
  <si>
    <t>270</t>
  </si>
  <si>
    <t>577165112</t>
  </si>
  <si>
    <t>Asfaltový beton vrstva ložní ACL 16S PMB 25/55-55  tl 70 mm</t>
  </si>
  <si>
    <t>-2124042064</t>
  </si>
  <si>
    <t>270*1,03 "Výkres B.2,C.5</t>
  </si>
  <si>
    <t>770325464</t>
  </si>
  <si>
    <t>270*1,03</t>
  </si>
  <si>
    <t>-636322633</t>
  </si>
  <si>
    <t>1430 "Výkres B.2,C.5</t>
  </si>
  <si>
    <t>2129446454</t>
  </si>
  <si>
    <t>1430</t>
  </si>
  <si>
    <t>896577019</t>
  </si>
  <si>
    <t>1430*1,03 "Výkres B.2,C.5</t>
  </si>
  <si>
    <t>521808598</t>
  </si>
  <si>
    <t>1430*1,03</t>
  </si>
  <si>
    <t>2043910421</t>
  </si>
  <si>
    <t>1430*1,09 "V7kres B.2,C.5</t>
  </si>
  <si>
    <t>-1032262833</t>
  </si>
  <si>
    <t>1430*1,09</t>
  </si>
  <si>
    <t>-246748789</t>
  </si>
  <si>
    <t>1430*1,17</t>
  </si>
  <si>
    <t>564871111-B</t>
  </si>
  <si>
    <t>Podklad ze štěrkodrtě ŠD 0/32 tl 250 mm</t>
  </si>
  <si>
    <t>-1165245329</t>
  </si>
  <si>
    <t>1430*1,63</t>
  </si>
  <si>
    <t>564271111-B1</t>
  </si>
  <si>
    <t>Podklad nebo podsyp ze štěrkopísku ŠP tl 250 mm-sanace horní vrstva</t>
  </si>
  <si>
    <t>639220009</t>
  </si>
  <si>
    <t>Poznámka k položce:
použití vhodného nenamrzavého materialu, např. štěrkopísek</t>
  </si>
  <si>
    <t>1430*2,09</t>
  </si>
  <si>
    <t>564261111-B1</t>
  </si>
  <si>
    <t>Podklad nebo podsyp ze štěrkopísku ŠP tl 200 mm-sanace spodní vrstva</t>
  </si>
  <si>
    <t>-1484710469</t>
  </si>
  <si>
    <t>Poznámka k položce:
sanační vrstva z nenamrzavého materialu, možná volba jiného materialu odsouhlaseného investorem a projektantem, zbytková část bude doplněna o vybouraný stávající štěrk</t>
  </si>
  <si>
    <t>889</t>
  </si>
  <si>
    <t>5642611111-B1</t>
  </si>
  <si>
    <t>Podklad nebo podsyp z původní štěrkodrti tl 200 mm-sanace spodní vrstva</t>
  </si>
  <si>
    <t>638820722</t>
  </si>
  <si>
    <t>Poznámka k položce:
 části spodní sanační vrstvy z vybouraného štěrku částí obou staničení, tedy položka práce bez materialu. Celková hmotnost stáv. štěrků nenahradí plně projektovanou mocnost, proto část spodní sanační vrstvy bude ještě doplněna o nové štěrkopísky nebo jiný vhodný material dle rozhodnutí investora</t>
  </si>
  <si>
    <t>2100</t>
  </si>
  <si>
    <t>1452572729</t>
  </si>
  <si>
    <t>Poznámka k položce:
dodávka z frezované stáv. živice</t>
  </si>
  <si>
    <t>100"Výkres B.2,C.5</t>
  </si>
  <si>
    <t>966005311</t>
  </si>
  <si>
    <t>Rozebrání a odstranění silničního svodidla s jednou pásnicí</t>
  </si>
  <si>
    <t>-1089953807</t>
  </si>
  <si>
    <t>249 "Výkres B.2</t>
  </si>
  <si>
    <t>553911550</t>
  </si>
  <si>
    <t>sloupek nový pro svodidlo</t>
  </si>
  <si>
    <t>1661663916</t>
  </si>
  <si>
    <t>Poznámka k položce:
nákup,doprava,montáž</t>
  </si>
  <si>
    <t>911331123</t>
  </si>
  <si>
    <t>Svodidlo ocelové jednostranné  se zaberaněním sloupků do 4 m - montáž stávajícího</t>
  </si>
  <si>
    <t>1831072277</t>
  </si>
  <si>
    <t>-1957809723</t>
  </si>
  <si>
    <t>Poznámka k položce:
včetně nákup,doprava osiva</t>
  </si>
  <si>
    <t>1500 "Výkres B.2</t>
  </si>
  <si>
    <t>181301102</t>
  </si>
  <si>
    <t>Rozprostření ornice tl vrstvy do 150 mm pl do 500 m2 v rovině nebo ve svahu do 1:5</t>
  </si>
  <si>
    <t>657190162</t>
  </si>
  <si>
    <t>1500 "V7kres B.2</t>
  </si>
  <si>
    <t>-747616712</t>
  </si>
  <si>
    <t>-2066570818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</si>
  <si>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</si>
  <si>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</si>
  <si>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</si>
  <si>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</si>
  <si>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</si>
  <si>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</si>
  <si>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</si>
  <si>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Bourání trubního propustku do DN 500, vč. naložení odvozu a uložení na skládku a skládkovného</t>
  </si>
  <si>
    <t>2060"Výkres B.2</t>
  </si>
  <si>
    <t>2460-400 " stáv. kamenivo příčné profily Výkres B.2</t>
  </si>
  <si>
    <t>DIO - dopravně inženýrské opatření po dobu stavby</t>
  </si>
  <si>
    <t>kpl</t>
  </si>
  <si>
    <t xml:space="preserve">    9 - Ostatní konstrukce a práce </t>
  </si>
  <si>
    <t xml:space="preserve">Frézování živičného krytu tl 110 mm, vč. naložení, materiál bude prodán zhotoviteli na základě kupní smlouvy </t>
  </si>
  <si>
    <t xml:space="preserve">Frézování živičného krytu tl 110 mm, vč. naložení, materiál bude prodán zhotoviteli na základě kupní smlouvy  </t>
  </si>
  <si>
    <t xml:space="preserve">A - Rekonstrukce křižovatky stan. 2,10000-2,28350               </t>
  </si>
  <si>
    <t xml:space="preserve">              STAVBA 2</t>
  </si>
  <si>
    <t>Odstranění krajnice z kameniva těženého tl 150 mm, vč. naložení, odvozu a uložení na skládku a skládkovného</t>
  </si>
  <si>
    <t>Odstranění podkladu živičných tl do 150 mm, vč. naložení, odvozu a uložení na skládku a skládkovného</t>
  </si>
  <si>
    <t>Vytrhání obrub silničních ležatých, vč. naložení, odvozu a uložení na skládku a skládkovného</t>
  </si>
  <si>
    <t>Odkopávky a prokopávky nezapažené pro silnice objemu do 5000 m3 v hornině tř. 4, vč. naložení, odvozu a uložení na skládku a skládkovného</t>
  </si>
  <si>
    <t>Hloubení rýh š do 2000 mm v hornině tř. 3 objemu přes 5000 m3, vč. naložení, odvozu a uložení na skládku a skládkovného</t>
  </si>
  <si>
    <t>Odstranění podkladu z kameniva drceného tl cca 38 cm, vč. naložení, odvozU a uložení na mezideponii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</si>
</sst>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2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164" fontId="21" fillId="0" borderId="3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164" fontId="23" fillId="0" borderId="3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  <xf numFmtId="49" fontId="31" fillId="0" borderId="34" xfId="0" applyNumberFormat="1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168" fontId="31" fillId="0" borderId="34" xfId="0" applyNumberFormat="1" applyFont="1" applyBorder="1" applyAlignment="1">
      <alignment horizontal="right" vertical="center"/>
    </xf>
    <xf numFmtId="164" fontId="31" fillId="34" borderId="34" xfId="0" applyNumberFormat="1" applyFont="1" applyFill="1" applyBorder="1" applyAlignment="1">
      <alignment horizontal="right" vertical="center"/>
    </xf>
    <xf numFmtId="164" fontId="31" fillId="0" borderId="34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34" borderId="34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73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070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D6A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0B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070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D6A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D0B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43" activePane="bottomLeft" state="frozen"/>
      <selection pane="topLeft" activeCell="A1" sqref="A1"/>
      <selection pane="bottomLeft" activeCell="AR22" sqref="AR2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5" t="s">
        <v>0</v>
      </c>
      <c r="B1" s="156"/>
      <c r="C1" s="156"/>
      <c r="D1" s="157" t="s">
        <v>1</v>
      </c>
      <c r="E1" s="156"/>
      <c r="F1" s="156"/>
      <c r="G1" s="156"/>
      <c r="H1" s="156"/>
      <c r="I1" s="156"/>
      <c r="J1" s="156"/>
      <c r="K1" s="158" t="s">
        <v>572</v>
      </c>
      <c r="L1" s="158"/>
      <c r="M1" s="158"/>
      <c r="N1" s="158"/>
      <c r="O1" s="158"/>
      <c r="P1" s="158"/>
      <c r="Q1" s="158"/>
      <c r="R1" s="158"/>
      <c r="S1" s="158"/>
      <c r="T1" s="156"/>
      <c r="U1" s="156"/>
      <c r="V1" s="156"/>
      <c r="W1" s="158" t="s">
        <v>573</v>
      </c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3" t="s">
        <v>6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V4" s="191" t="s">
        <v>588</v>
      </c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67" t="s">
        <v>15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Q5" s="12"/>
      <c r="BE5" s="163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168" t="s">
        <v>18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Q6" s="12"/>
      <c r="BE6" s="164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164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164"/>
      <c r="BS8" s="6" t="s">
        <v>27</v>
      </c>
    </row>
    <row r="9" spans="2:71" s="2" customFormat="1" ht="15" customHeight="1">
      <c r="B9" s="10"/>
      <c r="AQ9" s="12"/>
      <c r="BE9" s="164"/>
      <c r="BS9" s="6" t="s">
        <v>28</v>
      </c>
    </row>
    <row r="10" spans="2:71" s="2" customFormat="1" ht="15" customHeight="1">
      <c r="B10" s="10"/>
      <c r="D10" s="18" t="s">
        <v>29</v>
      </c>
      <c r="AK10" s="18" t="s">
        <v>30</v>
      </c>
      <c r="AN10" s="16"/>
      <c r="AQ10" s="12"/>
      <c r="BE10" s="164"/>
      <c r="BS10" s="6" t="s">
        <v>19</v>
      </c>
    </row>
    <row r="11" spans="2:71" s="2" customFormat="1" ht="19.5" customHeight="1">
      <c r="B11" s="10"/>
      <c r="E11" s="16" t="s">
        <v>31</v>
      </c>
      <c r="AK11" s="18" t="s">
        <v>32</v>
      </c>
      <c r="AN11" s="16"/>
      <c r="AQ11" s="12"/>
      <c r="BE11" s="164"/>
      <c r="BS11" s="6" t="s">
        <v>19</v>
      </c>
    </row>
    <row r="12" spans="2:71" s="2" customFormat="1" ht="7.5" customHeight="1">
      <c r="B12" s="10"/>
      <c r="AQ12" s="12"/>
      <c r="BE12" s="164"/>
      <c r="BS12" s="6" t="s">
        <v>19</v>
      </c>
    </row>
    <row r="13" spans="2:71" s="2" customFormat="1" ht="15" customHeight="1">
      <c r="B13" s="10"/>
      <c r="D13" s="18" t="s">
        <v>33</v>
      </c>
      <c r="AK13" s="18" t="s">
        <v>30</v>
      </c>
      <c r="AN13" s="20" t="s">
        <v>34</v>
      </c>
      <c r="AQ13" s="12"/>
      <c r="BE13" s="164"/>
      <c r="BS13" s="6" t="s">
        <v>19</v>
      </c>
    </row>
    <row r="14" spans="2:71" s="2" customFormat="1" ht="15.75" customHeight="1">
      <c r="B14" s="10"/>
      <c r="E14" s="169" t="s">
        <v>34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8" t="s">
        <v>32</v>
      </c>
      <c r="AN14" s="20" t="s">
        <v>34</v>
      </c>
      <c r="AQ14" s="12"/>
      <c r="BE14" s="164"/>
      <c r="BS14" s="6" t="s">
        <v>19</v>
      </c>
    </row>
    <row r="15" spans="2:71" s="2" customFormat="1" ht="7.5" customHeight="1">
      <c r="B15" s="10"/>
      <c r="AQ15" s="12"/>
      <c r="BE15" s="164"/>
      <c r="BS15" s="6" t="s">
        <v>4</v>
      </c>
    </row>
    <row r="16" spans="2:71" s="2" customFormat="1" ht="15" customHeight="1">
      <c r="B16" s="10"/>
      <c r="D16" s="18" t="s">
        <v>35</v>
      </c>
      <c r="AK16" s="18" t="s">
        <v>30</v>
      </c>
      <c r="AN16" s="16"/>
      <c r="AQ16" s="12"/>
      <c r="BE16" s="164"/>
      <c r="BS16" s="6" t="s">
        <v>4</v>
      </c>
    </row>
    <row r="17" spans="2:71" s="2" customFormat="1" ht="19.5" customHeight="1">
      <c r="B17" s="10"/>
      <c r="E17" s="16" t="s">
        <v>36</v>
      </c>
      <c r="AK17" s="18" t="s">
        <v>32</v>
      </c>
      <c r="AN17" s="16"/>
      <c r="AQ17" s="12"/>
      <c r="BE17" s="164"/>
      <c r="BS17" s="6" t="s">
        <v>37</v>
      </c>
    </row>
    <row r="18" spans="2:71" s="2" customFormat="1" ht="7.5" customHeight="1">
      <c r="B18" s="10"/>
      <c r="AQ18" s="12"/>
      <c r="BE18" s="164"/>
      <c r="BS18" s="6" t="s">
        <v>7</v>
      </c>
    </row>
    <row r="19" spans="2:71" s="2" customFormat="1" ht="15" customHeight="1">
      <c r="B19" s="10"/>
      <c r="D19" s="18" t="s">
        <v>38</v>
      </c>
      <c r="AQ19" s="12"/>
      <c r="BE19" s="164"/>
      <c r="BS19" s="6" t="s">
        <v>7</v>
      </c>
    </row>
    <row r="20" spans="2:71" s="2" customFormat="1" ht="15.75" customHeight="1">
      <c r="B20" s="10"/>
      <c r="E20" s="170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Q20" s="12"/>
      <c r="BE20" s="164"/>
      <c r="BS20" s="6" t="s">
        <v>37</v>
      </c>
    </row>
    <row r="21" spans="2:57" s="2" customFormat="1" ht="7.5" customHeight="1">
      <c r="B21" s="10"/>
      <c r="AQ21" s="12"/>
      <c r="BE21" s="164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64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1">
        <f>ROUND($AG$51,2)</f>
        <v>0</v>
      </c>
      <c r="AL23" s="172"/>
      <c r="AM23" s="172"/>
      <c r="AN23" s="172"/>
      <c r="AO23" s="172"/>
      <c r="AQ23" s="25"/>
      <c r="BE23" s="165"/>
    </row>
    <row r="24" spans="2:57" s="6" customFormat="1" ht="7.5" customHeight="1">
      <c r="B24" s="22"/>
      <c r="AQ24" s="25"/>
      <c r="BE24" s="165"/>
    </row>
    <row r="25" spans="2:57" s="6" customFormat="1" ht="14.25" customHeight="1">
      <c r="B25" s="22"/>
      <c r="L25" s="173" t="s">
        <v>40</v>
      </c>
      <c r="M25" s="165"/>
      <c r="N25" s="165"/>
      <c r="O25" s="165"/>
      <c r="W25" s="173" t="s">
        <v>41</v>
      </c>
      <c r="X25" s="165"/>
      <c r="Y25" s="165"/>
      <c r="Z25" s="165"/>
      <c r="AA25" s="165"/>
      <c r="AB25" s="165"/>
      <c r="AC25" s="165"/>
      <c r="AD25" s="165"/>
      <c r="AE25" s="165"/>
      <c r="AK25" s="173" t="s">
        <v>42</v>
      </c>
      <c r="AL25" s="165"/>
      <c r="AM25" s="165"/>
      <c r="AN25" s="165"/>
      <c r="AO25" s="165"/>
      <c r="AQ25" s="25"/>
      <c r="BE25" s="165"/>
    </row>
    <row r="26" spans="2:57" s="6" customFormat="1" ht="15" customHeight="1">
      <c r="B26" s="27"/>
      <c r="D26" s="28" t="s">
        <v>43</v>
      </c>
      <c r="F26" s="28" t="s">
        <v>44</v>
      </c>
      <c r="L26" s="174">
        <v>0.21</v>
      </c>
      <c r="M26" s="166"/>
      <c r="N26" s="166"/>
      <c r="O26" s="166"/>
      <c r="W26" s="175">
        <f>ROUND($AZ$51,2)</f>
        <v>0</v>
      </c>
      <c r="X26" s="166"/>
      <c r="Y26" s="166"/>
      <c r="Z26" s="166"/>
      <c r="AA26" s="166"/>
      <c r="AB26" s="166"/>
      <c r="AC26" s="166"/>
      <c r="AD26" s="166"/>
      <c r="AE26" s="166"/>
      <c r="AK26" s="175">
        <f>ROUND($AV$51,2)</f>
        <v>0</v>
      </c>
      <c r="AL26" s="166"/>
      <c r="AM26" s="166"/>
      <c r="AN26" s="166"/>
      <c r="AO26" s="166"/>
      <c r="AQ26" s="29"/>
      <c r="BE26" s="166"/>
    </row>
    <row r="27" spans="2:57" s="6" customFormat="1" ht="15" customHeight="1">
      <c r="B27" s="27"/>
      <c r="F27" s="28" t="s">
        <v>45</v>
      </c>
      <c r="L27" s="174">
        <v>0.15</v>
      </c>
      <c r="M27" s="166"/>
      <c r="N27" s="166"/>
      <c r="O27" s="166"/>
      <c r="W27" s="175">
        <f>ROUND($BA$51,2)</f>
        <v>0</v>
      </c>
      <c r="X27" s="166"/>
      <c r="Y27" s="166"/>
      <c r="Z27" s="166"/>
      <c r="AA27" s="166"/>
      <c r="AB27" s="166"/>
      <c r="AC27" s="166"/>
      <c r="AD27" s="166"/>
      <c r="AE27" s="166"/>
      <c r="AK27" s="175">
        <f>ROUND($AW$51,2)</f>
        <v>0</v>
      </c>
      <c r="AL27" s="166"/>
      <c r="AM27" s="166"/>
      <c r="AN27" s="166"/>
      <c r="AO27" s="166"/>
      <c r="AQ27" s="29"/>
      <c r="BE27" s="166"/>
    </row>
    <row r="28" spans="2:57" s="6" customFormat="1" ht="15" customHeight="1" hidden="1">
      <c r="B28" s="27"/>
      <c r="F28" s="28" t="s">
        <v>46</v>
      </c>
      <c r="L28" s="174">
        <v>0.21</v>
      </c>
      <c r="M28" s="166"/>
      <c r="N28" s="166"/>
      <c r="O28" s="166"/>
      <c r="W28" s="175">
        <f>ROUND($BB$51,2)</f>
        <v>0</v>
      </c>
      <c r="X28" s="166"/>
      <c r="Y28" s="166"/>
      <c r="Z28" s="166"/>
      <c r="AA28" s="166"/>
      <c r="AB28" s="166"/>
      <c r="AC28" s="166"/>
      <c r="AD28" s="166"/>
      <c r="AE28" s="166"/>
      <c r="AK28" s="175">
        <v>0</v>
      </c>
      <c r="AL28" s="166"/>
      <c r="AM28" s="166"/>
      <c r="AN28" s="166"/>
      <c r="AO28" s="166"/>
      <c r="AQ28" s="29"/>
      <c r="BE28" s="166"/>
    </row>
    <row r="29" spans="2:57" s="6" customFormat="1" ht="15" customHeight="1" hidden="1">
      <c r="B29" s="27"/>
      <c r="F29" s="28" t="s">
        <v>47</v>
      </c>
      <c r="L29" s="174">
        <v>0.15</v>
      </c>
      <c r="M29" s="166"/>
      <c r="N29" s="166"/>
      <c r="O29" s="166"/>
      <c r="W29" s="175">
        <f>ROUND($BC$51,2)</f>
        <v>0</v>
      </c>
      <c r="X29" s="166"/>
      <c r="Y29" s="166"/>
      <c r="Z29" s="166"/>
      <c r="AA29" s="166"/>
      <c r="AB29" s="166"/>
      <c r="AC29" s="166"/>
      <c r="AD29" s="166"/>
      <c r="AE29" s="166"/>
      <c r="AK29" s="175">
        <v>0</v>
      </c>
      <c r="AL29" s="166"/>
      <c r="AM29" s="166"/>
      <c r="AN29" s="166"/>
      <c r="AO29" s="166"/>
      <c r="AQ29" s="29"/>
      <c r="BE29" s="166"/>
    </row>
    <row r="30" spans="2:57" s="6" customFormat="1" ht="15" customHeight="1" hidden="1">
      <c r="B30" s="27"/>
      <c r="F30" s="28" t="s">
        <v>48</v>
      </c>
      <c r="L30" s="174">
        <v>0</v>
      </c>
      <c r="M30" s="166"/>
      <c r="N30" s="166"/>
      <c r="O30" s="166"/>
      <c r="W30" s="175">
        <f>ROUND($BD$51,2)</f>
        <v>0</v>
      </c>
      <c r="X30" s="166"/>
      <c r="Y30" s="166"/>
      <c r="Z30" s="166"/>
      <c r="AA30" s="166"/>
      <c r="AB30" s="166"/>
      <c r="AC30" s="166"/>
      <c r="AD30" s="166"/>
      <c r="AE30" s="166"/>
      <c r="AK30" s="175">
        <v>0</v>
      </c>
      <c r="AL30" s="166"/>
      <c r="AM30" s="166"/>
      <c r="AN30" s="166"/>
      <c r="AO30" s="166"/>
      <c r="AQ30" s="29"/>
      <c r="BE30" s="166"/>
    </row>
    <row r="31" spans="2:57" s="6" customFormat="1" ht="7.5" customHeight="1">
      <c r="B31" s="22"/>
      <c r="AQ31" s="25"/>
      <c r="BE31" s="165"/>
    </row>
    <row r="32" spans="2:57" s="6" customFormat="1" ht="27" customHeight="1">
      <c r="B32" s="22"/>
      <c r="C32" s="30"/>
      <c r="D32" s="31" t="s">
        <v>49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50</v>
      </c>
      <c r="U32" s="32"/>
      <c r="V32" s="32"/>
      <c r="W32" s="32"/>
      <c r="X32" s="176" t="s">
        <v>51</v>
      </c>
      <c r="Y32" s="177"/>
      <c r="Z32" s="177"/>
      <c r="AA32" s="177"/>
      <c r="AB32" s="177"/>
      <c r="AC32" s="32"/>
      <c r="AD32" s="32"/>
      <c r="AE32" s="32"/>
      <c r="AF32" s="32"/>
      <c r="AG32" s="32"/>
      <c r="AH32" s="32"/>
      <c r="AI32" s="32"/>
      <c r="AJ32" s="32"/>
      <c r="AK32" s="178">
        <f>ROUND(SUM($AK$23:$AK$30),2)</f>
        <v>0</v>
      </c>
      <c r="AL32" s="177"/>
      <c r="AM32" s="177"/>
      <c r="AN32" s="177"/>
      <c r="AO32" s="179"/>
      <c r="AP32" s="30"/>
      <c r="AQ32" s="35"/>
      <c r="BE32" s="165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10A/2013</v>
      </c>
      <c r="AR41" s="41"/>
    </row>
    <row r="42" spans="2:44" s="42" customFormat="1" ht="37.5" customHeight="1">
      <c r="B42" s="43"/>
      <c r="C42" s="42" t="s">
        <v>17</v>
      </c>
      <c r="L42" s="180" t="str">
        <f>$K$6</f>
        <v>Silnice III/21411 a III/2148 Rekonstrukce křižovatky Na Návrší, Cheb</v>
      </c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4" t="str">
        <f>IF($K$8="","",$K$8)</f>
        <v> </v>
      </c>
      <c r="AI44" s="18" t="s">
        <v>25</v>
      </c>
      <c r="AM44" s="181" t="str">
        <f>IF($AN$8="","",$AN$8)</f>
        <v>12.11.2013</v>
      </c>
      <c r="AN44" s="165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29</v>
      </c>
      <c r="L46" s="16" t="str">
        <f>IF($E$11="","",$E$11)</f>
        <v>KSUS KK Dolní Rychnov</v>
      </c>
      <c r="AI46" s="18" t="s">
        <v>35</v>
      </c>
      <c r="AM46" s="167" t="str">
        <f>IF($E$17="","",$E$17)</f>
        <v>DSVA s.r.o.</v>
      </c>
      <c r="AN46" s="165"/>
      <c r="AO46" s="165"/>
      <c r="AP46" s="165"/>
      <c r="AR46" s="22"/>
      <c r="AS46" s="182" t="s">
        <v>53</v>
      </c>
      <c r="AT46" s="183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33</v>
      </c>
      <c r="L47" s="16">
        <f>IF($E$14="Vyplň údaj","",$E$14)</f>
      </c>
      <c r="AR47" s="22"/>
      <c r="AS47" s="184"/>
      <c r="AT47" s="165"/>
      <c r="BD47" s="49"/>
    </row>
    <row r="48" spans="2:56" s="6" customFormat="1" ht="12" customHeight="1">
      <c r="B48" s="22"/>
      <c r="AR48" s="22"/>
      <c r="AS48" s="184"/>
      <c r="AT48" s="165"/>
      <c r="BD48" s="49"/>
    </row>
    <row r="49" spans="2:57" s="6" customFormat="1" ht="30" customHeight="1">
      <c r="B49" s="22"/>
      <c r="C49" s="194" t="s">
        <v>54</v>
      </c>
      <c r="D49" s="177"/>
      <c r="E49" s="177"/>
      <c r="F49" s="177"/>
      <c r="G49" s="177"/>
      <c r="H49" s="32"/>
      <c r="I49" s="195" t="s">
        <v>55</v>
      </c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96" t="s">
        <v>56</v>
      </c>
      <c r="AH49" s="177"/>
      <c r="AI49" s="177"/>
      <c r="AJ49" s="177"/>
      <c r="AK49" s="177"/>
      <c r="AL49" s="177"/>
      <c r="AM49" s="177"/>
      <c r="AN49" s="195" t="s">
        <v>57</v>
      </c>
      <c r="AO49" s="177"/>
      <c r="AP49" s="177"/>
      <c r="AQ49" s="50" t="s">
        <v>58</v>
      </c>
      <c r="AR49" s="22"/>
      <c r="AS49" s="51" t="s">
        <v>59</v>
      </c>
      <c r="AT49" s="52" t="s">
        <v>60</v>
      </c>
      <c r="AU49" s="52" t="s">
        <v>61</v>
      </c>
      <c r="AV49" s="52" t="s">
        <v>62</v>
      </c>
      <c r="AW49" s="52" t="s">
        <v>63</v>
      </c>
      <c r="AX49" s="52" t="s">
        <v>64</v>
      </c>
      <c r="AY49" s="52" t="s">
        <v>65</v>
      </c>
      <c r="AZ49" s="52" t="s">
        <v>66</v>
      </c>
      <c r="BA49" s="52" t="s">
        <v>67</v>
      </c>
      <c r="BB49" s="52" t="s">
        <v>68</v>
      </c>
      <c r="BC49" s="52" t="s">
        <v>69</v>
      </c>
      <c r="BD49" s="53" t="s">
        <v>70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71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189">
        <f>ROUND(SUM($AG$52:$AG$53),2)</f>
        <v>0</v>
      </c>
      <c r="AH51" s="190"/>
      <c r="AI51" s="190"/>
      <c r="AJ51" s="190"/>
      <c r="AK51" s="190"/>
      <c r="AL51" s="190"/>
      <c r="AM51" s="190"/>
      <c r="AN51" s="189">
        <f>ROUND(SUM($AG$51,$AT$51),2)</f>
        <v>0</v>
      </c>
      <c r="AO51" s="190"/>
      <c r="AP51" s="190"/>
      <c r="AQ51" s="58"/>
      <c r="AR51" s="43"/>
      <c r="AS51" s="59">
        <f>ROUND(SUM($AS$52:$AS$53),2)</f>
        <v>0</v>
      </c>
      <c r="AT51" s="60">
        <f>ROUND(SUM($AV$51:$AW$51),2)</f>
        <v>0</v>
      </c>
      <c r="AU51" s="61">
        <f>ROUND(SUM($AU$52:$AU$53),5)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ROUND(SUM($AZ$52:$AZ$53),2)</f>
        <v>0</v>
      </c>
      <c r="BA51" s="60">
        <f>ROUND(SUM($BA$52:$BA$53),2)</f>
        <v>0</v>
      </c>
      <c r="BB51" s="60">
        <f>ROUND(SUM($BB$52:$BB$53),2)</f>
        <v>0</v>
      </c>
      <c r="BC51" s="60">
        <f>ROUND(SUM($BC$52:$BC$53),2)</f>
        <v>0</v>
      </c>
      <c r="BD51" s="62">
        <f>ROUND(SUM($BD$52:$BD$53),2)</f>
        <v>0</v>
      </c>
      <c r="BS51" s="42" t="s">
        <v>72</v>
      </c>
      <c r="BT51" s="42" t="s">
        <v>73</v>
      </c>
      <c r="BU51" s="63" t="s">
        <v>74</v>
      </c>
      <c r="BV51" s="42" t="s">
        <v>75</v>
      </c>
      <c r="BW51" s="42" t="s">
        <v>5</v>
      </c>
      <c r="BX51" s="42" t="s">
        <v>76</v>
      </c>
    </row>
    <row r="52" spans="1:91" s="64" customFormat="1" ht="36.75" customHeight="1">
      <c r="A52" s="151" t="s">
        <v>574</v>
      </c>
      <c r="B52" s="65"/>
      <c r="C52" s="66"/>
      <c r="D52" s="187" t="s">
        <v>77</v>
      </c>
      <c r="E52" s="188"/>
      <c r="F52" s="188"/>
      <c r="G52" s="188"/>
      <c r="H52" s="188"/>
      <c r="I52" s="66"/>
      <c r="J52" s="187" t="s">
        <v>78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5">
        <f>'A - Rekonstrukce křižovat...'!$J$27</f>
        <v>0</v>
      </c>
      <c r="AH52" s="186"/>
      <c r="AI52" s="186"/>
      <c r="AJ52" s="186"/>
      <c r="AK52" s="186"/>
      <c r="AL52" s="186"/>
      <c r="AM52" s="186"/>
      <c r="AN52" s="185">
        <f>ROUND(SUM($AG$52,$AT$52),2)</f>
        <v>0</v>
      </c>
      <c r="AO52" s="186"/>
      <c r="AP52" s="186"/>
      <c r="AQ52" s="67" t="s">
        <v>79</v>
      </c>
      <c r="AR52" s="65"/>
      <c r="AS52" s="68">
        <v>0</v>
      </c>
      <c r="AT52" s="69">
        <f>ROUND(SUM($AV$52:$AW$52),2)</f>
        <v>0</v>
      </c>
      <c r="AU52" s="70">
        <f>'A - Rekonstrukce křižovat...'!$P$83</f>
        <v>0</v>
      </c>
      <c r="AV52" s="69">
        <f>'A - Rekonstrukce křižovat...'!$J$30</f>
        <v>0</v>
      </c>
      <c r="AW52" s="69">
        <f>'A - Rekonstrukce křižovat...'!$J$31</f>
        <v>0</v>
      </c>
      <c r="AX52" s="69">
        <f>'A - Rekonstrukce křižovat...'!$J$32</f>
        <v>0</v>
      </c>
      <c r="AY52" s="69">
        <f>'A - Rekonstrukce křižovat...'!$J$33</f>
        <v>0</v>
      </c>
      <c r="AZ52" s="69">
        <f>'A - Rekonstrukce křižovat...'!$F$30</f>
        <v>0</v>
      </c>
      <c r="BA52" s="69">
        <f>'A - Rekonstrukce křižovat...'!$F$31</f>
        <v>0</v>
      </c>
      <c r="BB52" s="69">
        <f>'A - Rekonstrukce křižovat...'!$F$32</f>
        <v>0</v>
      </c>
      <c r="BC52" s="69">
        <f>'A - Rekonstrukce křižovat...'!$F$33</f>
        <v>0</v>
      </c>
      <c r="BD52" s="71">
        <f>'A - Rekonstrukce křižovat...'!$F$34</f>
        <v>0</v>
      </c>
      <c r="BT52" s="64" t="s">
        <v>22</v>
      </c>
      <c r="BV52" s="64" t="s">
        <v>75</v>
      </c>
      <c r="BW52" s="64" t="s">
        <v>80</v>
      </c>
      <c r="BX52" s="64" t="s">
        <v>5</v>
      </c>
      <c r="CL52" s="64" t="s">
        <v>81</v>
      </c>
      <c r="CM52" s="64" t="s">
        <v>82</v>
      </c>
    </row>
    <row r="53" spans="1:91" s="64" customFormat="1" ht="36.75" customHeight="1">
      <c r="A53" s="151" t="s">
        <v>574</v>
      </c>
      <c r="B53" s="65"/>
      <c r="C53" s="66"/>
      <c r="D53" s="187" t="s">
        <v>83</v>
      </c>
      <c r="E53" s="188"/>
      <c r="F53" s="188"/>
      <c r="G53" s="188"/>
      <c r="H53" s="188"/>
      <c r="I53" s="66"/>
      <c r="J53" s="187" t="s">
        <v>84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5">
        <f>'B - Rekonstrukce křižovat...'!$J$27</f>
        <v>0</v>
      </c>
      <c r="AH53" s="186"/>
      <c r="AI53" s="186"/>
      <c r="AJ53" s="186"/>
      <c r="AK53" s="186"/>
      <c r="AL53" s="186"/>
      <c r="AM53" s="186"/>
      <c r="AN53" s="185">
        <f>ROUND(SUM($AG$53,$AT$53),2)</f>
        <v>0</v>
      </c>
      <c r="AO53" s="186"/>
      <c r="AP53" s="186"/>
      <c r="AQ53" s="67" t="s">
        <v>79</v>
      </c>
      <c r="AR53" s="65"/>
      <c r="AS53" s="68">
        <v>0</v>
      </c>
      <c r="AT53" s="69">
        <f>ROUND(SUM($AV$53:$AW$53),2)</f>
        <v>0</v>
      </c>
      <c r="AU53" s="70">
        <f>'B - Rekonstrukce křižovat...'!$P$81</f>
        <v>0</v>
      </c>
      <c r="AV53" s="69">
        <f>'B - Rekonstrukce křižovat...'!$J$30</f>
        <v>0</v>
      </c>
      <c r="AW53" s="69">
        <f>'B - Rekonstrukce křižovat...'!$J$31</f>
        <v>0</v>
      </c>
      <c r="AX53" s="69">
        <f>'B - Rekonstrukce křižovat...'!$J$32</f>
        <v>0</v>
      </c>
      <c r="AY53" s="69">
        <f>'B - Rekonstrukce křižovat...'!$J$33</f>
        <v>0</v>
      </c>
      <c r="AZ53" s="69">
        <f>'B - Rekonstrukce křižovat...'!$F$30</f>
        <v>0</v>
      </c>
      <c r="BA53" s="69">
        <f>'B - Rekonstrukce křižovat...'!$F$31</f>
        <v>0</v>
      </c>
      <c r="BB53" s="69">
        <f>'B - Rekonstrukce křižovat...'!$F$32</f>
        <v>0</v>
      </c>
      <c r="BC53" s="69">
        <f>'B - Rekonstrukce křižovat...'!$F$33</f>
        <v>0</v>
      </c>
      <c r="BD53" s="71">
        <f>'B - Rekonstrukce křižovat...'!$F$34</f>
        <v>0</v>
      </c>
      <c r="BT53" s="64" t="s">
        <v>22</v>
      </c>
      <c r="BV53" s="64" t="s">
        <v>75</v>
      </c>
      <c r="BW53" s="64" t="s">
        <v>85</v>
      </c>
      <c r="BX53" s="64" t="s">
        <v>5</v>
      </c>
      <c r="CL53" s="64" t="s">
        <v>81</v>
      </c>
      <c r="CM53" s="64" t="s">
        <v>82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6">
    <mergeCell ref="V4:AQ4"/>
    <mergeCell ref="AR2:BE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A - Rekonstrukce křižovat...'!C2" tooltip="A - Rekonstrukce křižovat..." display="/"/>
    <hyperlink ref="A53" location="'B - Rekonstrukce křižovat...'!C2" tooltip="B - Rekonstrukce křižovat..." display="/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showGridLines="0" zoomScalePageLayoutView="0" workbookViewId="0" topLeftCell="A1">
      <pane ySplit="1" topLeftCell="A47" activePane="bottomLeft" state="frozen"/>
      <selection pane="topLeft" activeCell="A1" sqref="A1"/>
      <selection pane="bottomLeft" activeCell="J223" sqref="J22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3"/>
      <c r="C1" s="153"/>
      <c r="D1" s="152" t="s">
        <v>1</v>
      </c>
      <c r="E1" s="153"/>
      <c r="F1" s="154" t="s">
        <v>575</v>
      </c>
      <c r="G1" s="197" t="s">
        <v>576</v>
      </c>
      <c r="H1" s="197"/>
      <c r="I1" s="153"/>
      <c r="J1" s="154" t="s">
        <v>577</v>
      </c>
      <c r="K1" s="152" t="s">
        <v>86</v>
      </c>
      <c r="L1" s="154" t="s">
        <v>578</v>
      </c>
      <c r="M1" s="154"/>
      <c r="N1" s="154"/>
      <c r="O1" s="154"/>
      <c r="P1" s="154"/>
      <c r="Q1" s="154"/>
      <c r="R1" s="154"/>
      <c r="S1" s="154"/>
      <c r="T1" s="154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3" t="s">
        <v>6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</v>
      </c>
    </row>
    <row r="4" spans="2:46" s="2" customFormat="1" ht="37.5" customHeight="1">
      <c r="B4" s="10"/>
      <c r="D4" s="11" t="s">
        <v>87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198" t="str">
        <f>'Rekapitulace stavby'!$K$6</f>
        <v>Silnice III/21411 a III/2148 Rekonstrukce křižovatky Na Návrší, Cheb</v>
      </c>
      <c r="F7" s="164"/>
      <c r="G7" s="164"/>
      <c r="H7" s="164"/>
      <c r="K7" s="12"/>
    </row>
    <row r="8" spans="2:11" s="6" customFormat="1" ht="15.75" customHeight="1">
      <c r="B8" s="22"/>
      <c r="D8" s="18" t="s">
        <v>88</v>
      </c>
      <c r="K8" s="25"/>
    </row>
    <row r="9" spans="2:11" s="6" customFormat="1" ht="37.5" customHeight="1">
      <c r="B9" s="22"/>
      <c r="E9" s="199" t="s">
        <v>587</v>
      </c>
      <c r="F9" s="165"/>
      <c r="G9" s="165"/>
      <c r="H9" s="165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 t="s">
        <v>81</v>
      </c>
      <c r="I11" s="18" t="s">
        <v>21</v>
      </c>
      <c r="J11" s="16" t="s">
        <v>82</v>
      </c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12.11.2013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/>
      <c r="K14" s="25"/>
    </row>
    <row r="15" spans="2:11" s="6" customFormat="1" ht="18.75" customHeight="1">
      <c r="B15" s="22"/>
      <c r="E15" s="16" t="s">
        <v>31</v>
      </c>
      <c r="I15" s="18" t="s">
        <v>32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33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35</v>
      </c>
      <c r="I20" s="18" t="s">
        <v>30</v>
      </c>
      <c r="J20" s="16"/>
      <c r="K20" s="25"/>
    </row>
    <row r="21" spans="2:11" s="6" customFormat="1" ht="18.75" customHeight="1">
      <c r="B21" s="22"/>
      <c r="E21" s="16" t="s">
        <v>36</v>
      </c>
      <c r="I21" s="18" t="s">
        <v>32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38</v>
      </c>
      <c r="K23" s="25"/>
    </row>
    <row r="24" spans="2:11" s="72" customFormat="1" ht="15.75" customHeight="1">
      <c r="B24" s="73"/>
      <c r="E24" s="170"/>
      <c r="F24" s="200"/>
      <c r="G24" s="200"/>
      <c r="H24" s="200"/>
      <c r="K24" s="74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5"/>
    </row>
    <row r="27" spans="2:11" s="6" customFormat="1" ht="26.25" customHeight="1">
      <c r="B27" s="22"/>
      <c r="D27" s="76" t="s">
        <v>39</v>
      </c>
      <c r="J27" s="57">
        <f>ROUND($J$83,2)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5"/>
    </row>
    <row r="29" spans="2:11" s="6" customFormat="1" ht="15" customHeight="1">
      <c r="B29" s="22"/>
      <c r="F29" s="26" t="s">
        <v>41</v>
      </c>
      <c r="I29" s="26" t="s">
        <v>40</v>
      </c>
      <c r="J29" s="26" t="s">
        <v>42</v>
      </c>
      <c r="K29" s="25"/>
    </row>
    <row r="30" spans="2:11" s="6" customFormat="1" ht="15" customHeight="1">
      <c r="B30" s="22"/>
      <c r="D30" s="28" t="s">
        <v>43</v>
      </c>
      <c r="E30" s="28" t="s">
        <v>44</v>
      </c>
      <c r="F30" s="77">
        <f>ROUND(SUM($BE$83:$BE$275),2)</f>
        <v>0</v>
      </c>
      <c r="I30" s="78">
        <v>0.21</v>
      </c>
      <c r="J30" s="77">
        <f>ROUND(SUM($BE$83:$BE$275)*$I$30,2)</f>
        <v>0</v>
      </c>
      <c r="K30" s="25"/>
    </row>
    <row r="31" spans="2:11" s="6" customFormat="1" ht="15" customHeight="1">
      <c r="B31" s="22"/>
      <c r="E31" s="28" t="s">
        <v>45</v>
      </c>
      <c r="F31" s="77">
        <f>ROUND(SUM($BF$83:$BF$275),2)</f>
        <v>0</v>
      </c>
      <c r="I31" s="78">
        <v>0.15</v>
      </c>
      <c r="J31" s="77">
        <f>ROUND(SUM($BF$83:$BF$275)*$I$31,2)</f>
        <v>0</v>
      </c>
      <c r="K31" s="25"/>
    </row>
    <row r="32" spans="2:11" s="6" customFormat="1" ht="15" customHeight="1" hidden="1">
      <c r="B32" s="22"/>
      <c r="E32" s="28" t="s">
        <v>46</v>
      </c>
      <c r="F32" s="77">
        <f>ROUND(SUM($BG$83:$BG$275),2)</f>
        <v>0</v>
      </c>
      <c r="I32" s="78">
        <v>0.21</v>
      </c>
      <c r="J32" s="77">
        <v>0</v>
      </c>
      <c r="K32" s="25"/>
    </row>
    <row r="33" spans="2:11" s="6" customFormat="1" ht="15" customHeight="1" hidden="1">
      <c r="B33" s="22"/>
      <c r="E33" s="28" t="s">
        <v>47</v>
      </c>
      <c r="F33" s="77">
        <f>ROUND(SUM($BH$83:$BH$275),2)</f>
        <v>0</v>
      </c>
      <c r="I33" s="78">
        <v>0.15</v>
      </c>
      <c r="J33" s="77">
        <v>0</v>
      </c>
      <c r="K33" s="25"/>
    </row>
    <row r="34" spans="2:11" s="6" customFormat="1" ht="15" customHeight="1" hidden="1">
      <c r="B34" s="22"/>
      <c r="E34" s="28" t="s">
        <v>48</v>
      </c>
      <c r="F34" s="77">
        <f>ROUND(SUM($BI$83:$BI$275),2)</f>
        <v>0</v>
      </c>
      <c r="I34" s="78">
        <v>0</v>
      </c>
      <c r="J34" s="77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49</v>
      </c>
      <c r="E36" s="32"/>
      <c r="F36" s="32"/>
      <c r="G36" s="79" t="s">
        <v>50</v>
      </c>
      <c r="H36" s="33" t="s">
        <v>51</v>
      </c>
      <c r="I36" s="32"/>
      <c r="J36" s="34">
        <f>ROUND(SUM($J$27:$J$34),2)</f>
        <v>0</v>
      </c>
      <c r="K36" s="80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1"/>
    </row>
    <row r="42" spans="2:11" s="6" customFormat="1" ht="37.5" customHeight="1">
      <c r="B42" s="22"/>
      <c r="C42" s="11" t="s">
        <v>89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198" t="str">
        <f>$E$7</f>
        <v>Silnice III/21411 a III/2148 Rekonstrukce křižovatky Na Návrší, Cheb</v>
      </c>
      <c r="F45" s="165"/>
      <c r="G45" s="165"/>
      <c r="H45" s="165"/>
      <c r="K45" s="25"/>
    </row>
    <row r="46" spans="2:11" s="6" customFormat="1" ht="15" customHeight="1">
      <c r="B46" s="22"/>
      <c r="C46" s="18" t="s">
        <v>88</v>
      </c>
      <c r="K46" s="25"/>
    </row>
    <row r="47" spans="2:11" s="6" customFormat="1" ht="19.5" customHeight="1">
      <c r="B47" s="22"/>
      <c r="E47" s="180" t="str">
        <f>$E$9</f>
        <v>A - Rekonstrukce křižovatky stan. 2,10000-2,28350               </v>
      </c>
      <c r="F47" s="165"/>
      <c r="G47" s="165"/>
      <c r="H47" s="165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 </v>
      </c>
      <c r="I49" s="18" t="s">
        <v>25</v>
      </c>
      <c r="J49" s="45" t="str">
        <f>IF($J$12="","",$J$12)</f>
        <v>12.11.2013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KSUS KK Dolní Rychnov</v>
      </c>
      <c r="I51" s="18" t="s">
        <v>35</v>
      </c>
      <c r="J51" s="16" t="str">
        <f>$E$21</f>
        <v>DSVA s.r.o.</v>
      </c>
      <c r="K51" s="25"/>
    </row>
    <row r="52" spans="2:11" s="6" customFormat="1" ht="15" customHeight="1">
      <c r="B52" s="22"/>
      <c r="C52" s="18" t="s">
        <v>33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2" t="s">
        <v>90</v>
      </c>
      <c r="D54" s="30"/>
      <c r="E54" s="30"/>
      <c r="F54" s="30"/>
      <c r="G54" s="30"/>
      <c r="H54" s="30"/>
      <c r="I54" s="30"/>
      <c r="J54" s="83" t="s">
        <v>91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92</v>
      </c>
      <c r="J56" s="57">
        <f>J57</f>
        <v>0</v>
      </c>
      <c r="K56" s="25"/>
      <c r="AU56" s="6" t="s">
        <v>93</v>
      </c>
    </row>
    <row r="57" spans="2:11" s="63" customFormat="1" ht="25.5" customHeight="1">
      <c r="B57" s="84"/>
      <c r="D57" s="85" t="s">
        <v>94</v>
      </c>
      <c r="E57" s="85"/>
      <c r="F57" s="85"/>
      <c r="G57" s="85"/>
      <c r="H57" s="85"/>
      <c r="I57" s="85"/>
      <c r="J57" s="86">
        <f>J58+J59+J60+J61+J62+J63</f>
        <v>0</v>
      </c>
      <c r="K57" s="87"/>
    </row>
    <row r="58" spans="2:11" s="88" customFormat="1" ht="21" customHeight="1">
      <c r="B58" s="89"/>
      <c r="D58" s="90" t="s">
        <v>95</v>
      </c>
      <c r="E58" s="90"/>
      <c r="F58" s="90"/>
      <c r="G58" s="90"/>
      <c r="H58" s="90"/>
      <c r="I58" s="90"/>
      <c r="J58" s="91">
        <f>ROUND($J$85,2)</f>
        <v>0</v>
      </c>
      <c r="K58" s="92"/>
    </row>
    <row r="59" spans="2:11" s="88" customFormat="1" ht="21" customHeight="1">
      <c r="B59" s="89"/>
      <c r="D59" s="90" t="s">
        <v>96</v>
      </c>
      <c r="E59" s="90"/>
      <c r="F59" s="90"/>
      <c r="G59" s="90"/>
      <c r="H59" s="90"/>
      <c r="I59" s="90"/>
      <c r="J59" s="91">
        <f>ROUND($J$126,2)</f>
        <v>0</v>
      </c>
      <c r="K59" s="92"/>
    </row>
    <row r="60" spans="2:11" s="88" customFormat="1" ht="21" customHeight="1">
      <c r="B60" s="89"/>
      <c r="D60" s="90" t="s">
        <v>97</v>
      </c>
      <c r="E60" s="90"/>
      <c r="F60" s="90"/>
      <c r="G60" s="90"/>
      <c r="H60" s="90"/>
      <c r="I60" s="90"/>
      <c r="J60" s="91">
        <f>ROUND($J$142,2)</f>
        <v>0</v>
      </c>
      <c r="K60" s="92"/>
    </row>
    <row r="61" spans="2:11" s="88" customFormat="1" ht="21" customHeight="1">
      <c r="B61" s="89"/>
      <c r="D61" s="90" t="s">
        <v>98</v>
      </c>
      <c r="E61" s="90"/>
      <c r="F61" s="90"/>
      <c r="G61" s="90"/>
      <c r="H61" s="90"/>
      <c r="I61" s="90"/>
      <c r="J61" s="91">
        <f>ROUND($J$161,2)</f>
        <v>0</v>
      </c>
      <c r="K61" s="92"/>
    </row>
    <row r="62" spans="2:11" s="88" customFormat="1" ht="21" customHeight="1">
      <c r="B62" s="89"/>
      <c r="D62" s="90" t="s">
        <v>99</v>
      </c>
      <c r="E62" s="90"/>
      <c r="F62" s="90"/>
      <c r="G62" s="90"/>
      <c r="H62" s="90"/>
      <c r="I62" s="90"/>
      <c r="J62" s="91">
        <f>ROUND($J$199,2)</f>
        <v>0</v>
      </c>
      <c r="K62" s="92"/>
    </row>
    <row r="63" spans="2:11" s="88" customFormat="1" ht="21" customHeight="1">
      <c r="B63" s="89"/>
      <c r="D63" s="90" t="s">
        <v>100</v>
      </c>
      <c r="E63" s="90"/>
      <c r="F63" s="90"/>
      <c r="G63" s="90"/>
      <c r="H63" s="90"/>
      <c r="I63" s="90"/>
      <c r="J63" s="91">
        <f>ROUND($J$222,2)</f>
        <v>0</v>
      </c>
      <c r="K63" s="92"/>
    </row>
    <row r="64" spans="2:11" s="6" customFormat="1" ht="22.5" customHeight="1">
      <c r="B64" s="22"/>
      <c r="K64" s="25"/>
    </row>
    <row r="65" spans="2:11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8"/>
    </row>
    <row r="69" spans="2:12" s="6" customFormat="1" ht="7.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22"/>
    </row>
    <row r="70" spans="2:12" s="6" customFormat="1" ht="37.5" customHeight="1">
      <c r="B70" s="22"/>
      <c r="C70" s="11" t="s">
        <v>101</v>
      </c>
      <c r="L70" s="22"/>
    </row>
    <row r="71" spans="2:12" s="6" customFormat="1" ht="7.5" customHeight="1">
      <c r="B71" s="22"/>
      <c r="L71" s="22"/>
    </row>
    <row r="72" spans="2:12" s="6" customFormat="1" ht="15" customHeight="1">
      <c r="B72" s="22"/>
      <c r="C72" s="18" t="s">
        <v>17</v>
      </c>
      <c r="L72" s="22"/>
    </row>
    <row r="73" spans="2:12" s="6" customFormat="1" ht="16.5" customHeight="1">
      <c r="B73" s="22"/>
      <c r="E73" s="198" t="str">
        <f>$E$7</f>
        <v>Silnice III/21411 a III/2148 Rekonstrukce křižovatky Na Návrší, Cheb</v>
      </c>
      <c r="F73" s="165"/>
      <c r="G73" s="165"/>
      <c r="H73" s="165"/>
      <c r="L73" s="22"/>
    </row>
    <row r="74" spans="2:12" s="6" customFormat="1" ht="15" customHeight="1">
      <c r="B74" s="22"/>
      <c r="C74" s="18" t="s">
        <v>88</v>
      </c>
      <c r="L74" s="22"/>
    </row>
    <row r="75" spans="2:12" s="6" customFormat="1" ht="19.5" customHeight="1">
      <c r="B75" s="22"/>
      <c r="E75" s="180" t="str">
        <f>$E$9</f>
        <v>A - Rekonstrukce křižovatky stan. 2,10000-2,28350               </v>
      </c>
      <c r="F75" s="165"/>
      <c r="G75" s="165"/>
      <c r="H75" s="165"/>
      <c r="L75" s="22"/>
    </row>
    <row r="76" spans="2:12" s="6" customFormat="1" ht="7.5" customHeight="1">
      <c r="B76" s="22"/>
      <c r="L76" s="22"/>
    </row>
    <row r="77" spans="2:12" s="6" customFormat="1" ht="18.75" customHeight="1">
      <c r="B77" s="22"/>
      <c r="C77" s="18" t="s">
        <v>23</v>
      </c>
      <c r="F77" s="16" t="str">
        <f>$F$12</f>
        <v> </v>
      </c>
      <c r="I77" s="18" t="s">
        <v>25</v>
      </c>
      <c r="J77" s="45" t="str">
        <f>IF($J$12="","",$J$12)</f>
        <v>12.11.2013</v>
      </c>
      <c r="L77" s="22"/>
    </row>
    <row r="78" spans="2:12" s="6" customFormat="1" ht="7.5" customHeight="1">
      <c r="B78" s="22"/>
      <c r="L78" s="22"/>
    </row>
    <row r="79" spans="2:12" s="6" customFormat="1" ht="15.75" customHeight="1">
      <c r="B79" s="22"/>
      <c r="C79" s="18" t="s">
        <v>29</v>
      </c>
      <c r="F79" s="16" t="str">
        <f>$E$15</f>
        <v>KSUS KK Dolní Rychnov</v>
      </c>
      <c r="I79" s="18" t="s">
        <v>35</v>
      </c>
      <c r="J79" s="16" t="str">
        <f>$E$21</f>
        <v>DSVA s.r.o.</v>
      </c>
      <c r="L79" s="22"/>
    </row>
    <row r="80" spans="2:12" s="6" customFormat="1" ht="15" customHeight="1">
      <c r="B80" s="22"/>
      <c r="C80" s="18" t="s">
        <v>33</v>
      </c>
      <c r="F80" s="16">
        <f>IF($E$18="","",$E$18)</f>
      </c>
      <c r="L80" s="22"/>
    </row>
    <row r="81" spans="2:12" s="6" customFormat="1" ht="11.25" customHeight="1">
      <c r="B81" s="22"/>
      <c r="L81" s="22"/>
    </row>
    <row r="82" spans="2:20" s="93" customFormat="1" ht="30" customHeight="1">
      <c r="B82" s="94"/>
      <c r="C82" s="95" t="s">
        <v>102</v>
      </c>
      <c r="D82" s="96" t="s">
        <v>58</v>
      </c>
      <c r="E82" s="96" t="s">
        <v>54</v>
      </c>
      <c r="F82" s="96" t="s">
        <v>103</v>
      </c>
      <c r="G82" s="96" t="s">
        <v>104</v>
      </c>
      <c r="H82" s="96" t="s">
        <v>105</v>
      </c>
      <c r="I82" s="96" t="s">
        <v>106</v>
      </c>
      <c r="J82" s="96" t="s">
        <v>107</v>
      </c>
      <c r="K82" s="97" t="s">
        <v>108</v>
      </c>
      <c r="L82" s="94"/>
      <c r="M82" s="51" t="s">
        <v>109</v>
      </c>
      <c r="N82" s="52" t="s">
        <v>43</v>
      </c>
      <c r="O82" s="52" t="s">
        <v>110</v>
      </c>
      <c r="P82" s="52" t="s">
        <v>111</v>
      </c>
      <c r="Q82" s="52" t="s">
        <v>112</v>
      </c>
      <c r="R82" s="52" t="s">
        <v>113</v>
      </c>
      <c r="S82" s="52" t="s">
        <v>114</v>
      </c>
      <c r="T82" s="53" t="s">
        <v>115</v>
      </c>
    </row>
    <row r="83" spans="2:63" s="6" customFormat="1" ht="30" customHeight="1">
      <c r="B83" s="22"/>
      <c r="C83" s="56"/>
      <c r="J83" s="98"/>
      <c r="L83" s="22"/>
      <c r="M83" s="55"/>
      <c r="N83" s="46"/>
      <c r="O83" s="46"/>
      <c r="P83" s="99"/>
      <c r="Q83" s="46"/>
      <c r="R83" s="99"/>
      <c r="S83" s="46"/>
      <c r="T83" s="100"/>
      <c r="BK83" s="101"/>
    </row>
    <row r="84" spans="2:63" s="102" customFormat="1" ht="37.5" customHeight="1">
      <c r="B84" s="103"/>
      <c r="D84" s="104" t="s">
        <v>72</v>
      </c>
      <c r="E84" s="105" t="s">
        <v>116</v>
      </c>
      <c r="F84" s="105" t="s">
        <v>117</v>
      </c>
      <c r="J84" s="106">
        <f>J85+J126+J142+J161+J199+J222</f>
        <v>0</v>
      </c>
      <c r="L84" s="103"/>
      <c r="M84" s="107"/>
      <c r="P84" s="108">
        <f>$P$85+$P$126+$P$142+$P$161+$P$199+$P$222</f>
        <v>0</v>
      </c>
      <c r="R84" s="108">
        <f>$R$85+$R$126+$R$142+$R$161+$R$199+$R$222</f>
        <v>184.9274488</v>
      </c>
      <c r="T84" s="109">
        <f>$T$85+$T$126+$T$142+$T$161+$T$199+$T$222</f>
        <v>502.1460000000001</v>
      </c>
      <c r="AR84" s="104" t="s">
        <v>22</v>
      </c>
      <c r="AT84" s="104" t="s">
        <v>72</v>
      </c>
      <c r="AU84" s="104" t="s">
        <v>73</v>
      </c>
      <c r="AY84" s="104" t="s">
        <v>118</v>
      </c>
      <c r="BK84" s="110">
        <f>$BK$85+$BK$126+$BK$142+$BK$161+$BK$199+$BK$222</f>
        <v>0</v>
      </c>
    </row>
    <row r="85" spans="2:63" s="102" customFormat="1" ht="21" customHeight="1">
      <c r="B85" s="103"/>
      <c r="D85" s="104" t="s">
        <v>72</v>
      </c>
      <c r="E85" s="111" t="s">
        <v>22</v>
      </c>
      <c r="F85" s="111" t="s">
        <v>119</v>
      </c>
      <c r="J85" s="112">
        <f>$BK$85</f>
        <v>0</v>
      </c>
      <c r="L85" s="103"/>
      <c r="M85" s="107"/>
      <c r="P85" s="108">
        <f>SUM($P$86:$P$125)</f>
        <v>0</v>
      </c>
      <c r="R85" s="108">
        <f>SUM($R$86:$R$125)</f>
        <v>3.3749999999999996</v>
      </c>
      <c r="T85" s="109">
        <f>SUM($T$86:$T$125)</f>
        <v>491.69000000000005</v>
      </c>
      <c r="AR85" s="104" t="s">
        <v>22</v>
      </c>
      <c r="AT85" s="104" t="s">
        <v>72</v>
      </c>
      <c r="AU85" s="104" t="s">
        <v>22</v>
      </c>
      <c r="AY85" s="104" t="s">
        <v>118</v>
      </c>
      <c r="BK85" s="110">
        <f>SUM($BK$86:$BK$125)</f>
        <v>0</v>
      </c>
    </row>
    <row r="86" spans="2:65" s="6" customFormat="1" ht="15.75" customHeight="1">
      <c r="B86" s="22"/>
      <c r="C86" s="113" t="s">
        <v>22</v>
      </c>
      <c r="D86" s="113" t="s">
        <v>120</v>
      </c>
      <c r="E86" s="114" t="s">
        <v>121</v>
      </c>
      <c r="F86" s="115" t="s">
        <v>122</v>
      </c>
      <c r="G86" s="116" t="s">
        <v>123</v>
      </c>
      <c r="H86" s="117">
        <v>170</v>
      </c>
      <c r="I86" s="118"/>
      <c r="J86" s="119">
        <f>ROUND($I$86*$H$86,2)</f>
        <v>0</v>
      </c>
      <c r="K86" s="115" t="s">
        <v>124</v>
      </c>
      <c r="L86" s="22"/>
      <c r="M86" s="120"/>
      <c r="N86" s="121" t="s">
        <v>44</v>
      </c>
      <c r="Q86" s="122">
        <v>0</v>
      </c>
      <c r="R86" s="122">
        <f>$Q$86*$H$86</f>
        <v>0</v>
      </c>
      <c r="S86" s="122">
        <v>0</v>
      </c>
      <c r="T86" s="123">
        <f>$S$86*$H$86</f>
        <v>0</v>
      </c>
      <c r="AR86" s="72" t="s">
        <v>125</v>
      </c>
      <c r="AT86" s="72" t="s">
        <v>120</v>
      </c>
      <c r="AU86" s="72" t="s">
        <v>82</v>
      </c>
      <c r="AY86" s="6" t="s">
        <v>118</v>
      </c>
      <c r="BE86" s="124">
        <f>IF($N$86="základní",$J$86,0)</f>
        <v>0</v>
      </c>
      <c r="BF86" s="124">
        <f>IF($N$86="snížená",$J$86,0)</f>
        <v>0</v>
      </c>
      <c r="BG86" s="124">
        <f>IF($N$86="zákl. přenesená",$J$86,0)</f>
        <v>0</v>
      </c>
      <c r="BH86" s="124">
        <f>IF($N$86="sníž. přenesená",$J$86,0)</f>
        <v>0</v>
      </c>
      <c r="BI86" s="124">
        <f>IF($N$86="nulová",$J$86,0)</f>
        <v>0</v>
      </c>
      <c r="BJ86" s="72" t="s">
        <v>22</v>
      </c>
      <c r="BK86" s="124">
        <f>ROUND($I$86*$H$86,2)</f>
        <v>0</v>
      </c>
      <c r="BL86" s="72" t="s">
        <v>125</v>
      </c>
      <c r="BM86" s="72" t="s">
        <v>126</v>
      </c>
    </row>
    <row r="87" spans="2:65" s="6" customFormat="1" ht="15.75" customHeight="1">
      <c r="B87" s="22"/>
      <c r="C87" s="116" t="s">
        <v>82</v>
      </c>
      <c r="D87" s="116" t="s">
        <v>120</v>
      </c>
      <c r="E87" s="114" t="s">
        <v>127</v>
      </c>
      <c r="F87" s="115" t="s">
        <v>128</v>
      </c>
      <c r="G87" s="116" t="s">
        <v>123</v>
      </c>
      <c r="H87" s="117">
        <v>170</v>
      </c>
      <c r="I87" s="118"/>
      <c r="J87" s="119">
        <f>ROUND($I$87*$H$87,2)</f>
        <v>0</v>
      </c>
      <c r="K87" s="115" t="s">
        <v>124</v>
      </c>
      <c r="L87" s="22"/>
      <c r="M87" s="120"/>
      <c r="N87" s="121" t="s">
        <v>44</v>
      </c>
      <c r="Q87" s="122">
        <v>0.00018</v>
      </c>
      <c r="R87" s="122">
        <f>$Q$87*$H$87</f>
        <v>0.030600000000000002</v>
      </c>
      <c r="S87" s="122">
        <v>0</v>
      </c>
      <c r="T87" s="123">
        <f>$S$87*$H$87</f>
        <v>0</v>
      </c>
      <c r="AR87" s="72" t="s">
        <v>125</v>
      </c>
      <c r="AT87" s="72" t="s">
        <v>120</v>
      </c>
      <c r="AU87" s="72" t="s">
        <v>82</v>
      </c>
      <c r="AY87" s="72" t="s">
        <v>118</v>
      </c>
      <c r="BE87" s="124">
        <f>IF($N$87="základní",$J$87,0)</f>
        <v>0</v>
      </c>
      <c r="BF87" s="124">
        <f>IF($N$87="snížená",$J$87,0)</f>
        <v>0</v>
      </c>
      <c r="BG87" s="124">
        <f>IF($N$87="zákl. přenesená",$J$87,0)</f>
        <v>0</v>
      </c>
      <c r="BH87" s="124">
        <f>IF($N$87="sníž. přenesená",$J$87,0)</f>
        <v>0</v>
      </c>
      <c r="BI87" s="124">
        <f>IF($N$87="nulová",$J$87,0)</f>
        <v>0</v>
      </c>
      <c r="BJ87" s="72" t="s">
        <v>22</v>
      </c>
      <c r="BK87" s="124">
        <f>ROUND($I$87*$H$87,2)</f>
        <v>0</v>
      </c>
      <c r="BL87" s="72" t="s">
        <v>125</v>
      </c>
      <c r="BM87" s="72" t="s">
        <v>129</v>
      </c>
    </row>
    <row r="88" spans="2:51" s="6" customFormat="1" ht="15.75" customHeight="1">
      <c r="B88" s="125"/>
      <c r="D88" s="126" t="s">
        <v>130</v>
      </c>
      <c r="E88" s="127"/>
      <c r="F88" s="127" t="s">
        <v>131</v>
      </c>
      <c r="H88" s="128">
        <v>170</v>
      </c>
      <c r="L88" s="125"/>
      <c r="M88" s="129"/>
      <c r="T88" s="130"/>
      <c r="AT88" s="131" t="s">
        <v>130</v>
      </c>
      <c r="AU88" s="131" t="s">
        <v>82</v>
      </c>
      <c r="AV88" s="131" t="s">
        <v>82</v>
      </c>
      <c r="AW88" s="131" t="s">
        <v>93</v>
      </c>
      <c r="AX88" s="131" t="s">
        <v>22</v>
      </c>
      <c r="AY88" s="131" t="s">
        <v>118</v>
      </c>
    </row>
    <row r="89" spans="2:65" s="6" customFormat="1" ht="31.5" customHeight="1">
      <c r="B89" s="22"/>
      <c r="C89" s="113">
        <v>3</v>
      </c>
      <c r="D89" s="113" t="s">
        <v>120</v>
      </c>
      <c r="E89" s="114" t="s">
        <v>136</v>
      </c>
      <c r="F89" s="162" t="s">
        <v>589</v>
      </c>
      <c r="G89" s="116" t="s">
        <v>123</v>
      </c>
      <c r="H89" s="117">
        <v>27</v>
      </c>
      <c r="I89" s="118"/>
      <c r="J89" s="119">
        <f>ROUND($I$89*$H$89,2)</f>
        <v>0</v>
      </c>
      <c r="K89" s="115" t="s">
        <v>124</v>
      </c>
      <c r="L89" s="22"/>
      <c r="M89" s="120"/>
      <c r="N89" s="121" t="s">
        <v>44</v>
      </c>
      <c r="Q89" s="122">
        <v>0</v>
      </c>
      <c r="R89" s="122">
        <f>$Q$89*$H$89</f>
        <v>0</v>
      </c>
      <c r="S89" s="122">
        <v>0.24</v>
      </c>
      <c r="T89" s="123">
        <f>$S$89*$H$89</f>
        <v>6.4799999999999995</v>
      </c>
      <c r="AR89" s="72" t="s">
        <v>125</v>
      </c>
      <c r="AT89" s="72" t="s">
        <v>120</v>
      </c>
      <c r="AU89" s="72" t="s">
        <v>82</v>
      </c>
      <c r="AY89" s="6" t="s">
        <v>118</v>
      </c>
      <c r="BE89" s="124">
        <f>IF($N$89="základní",$J$89,0)</f>
        <v>0</v>
      </c>
      <c r="BF89" s="124">
        <f>IF($N$89="snížená",$J$89,0)</f>
        <v>0</v>
      </c>
      <c r="BG89" s="124">
        <f>IF($N$89="zákl. přenesená",$J$89,0)</f>
        <v>0</v>
      </c>
      <c r="BH89" s="124">
        <f>IF($N$89="sníž. přenesená",$J$89,0)</f>
        <v>0</v>
      </c>
      <c r="BI89" s="124">
        <f>IF($N$89="nulová",$J$89,0)</f>
        <v>0</v>
      </c>
      <c r="BJ89" s="72" t="s">
        <v>22</v>
      </c>
      <c r="BK89" s="124">
        <f>ROUND($I$89*$H$89,2)</f>
        <v>0</v>
      </c>
      <c r="BL89" s="72" t="s">
        <v>125</v>
      </c>
      <c r="BM89" s="72" t="s">
        <v>138</v>
      </c>
    </row>
    <row r="90" spans="2:51" s="6" customFormat="1" ht="15.75" customHeight="1">
      <c r="B90" s="125"/>
      <c r="D90" s="126" t="s">
        <v>130</v>
      </c>
      <c r="E90" s="127"/>
      <c r="F90" s="127" t="s">
        <v>139</v>
      </c>
      <c r="H90" s="128">
        <v>27</v>
      </c>
      <c r="L90" s="125"/>
      <c r="M90" s="129"/>
      <c r="T90" s="130"/>
      <c r="AT90" s="131" t="s">
        <v>130</v>
      </c>
      <c r="AU90" s="131" t="s">
        <v>82</v>
      </c>
      <c r="AV90" s="131" t="s">
        <v>82</v>
      </c>
      <c r="AW90" s="131" t="s">
        <v>93</v>
      </c>
      <c r="AX90" s="131" t="s">
        <v>22</v>
      </c>
      <c r="AY90" s="131" t="s">
        <v>118</v>
      </c>
    </row>
    <row r="91" spans="2:65" s="6" customFormat="1" ht="15.75" customHeight="1">
      <c r="B91" s="22"/>
      <c r="C91" s="113">
        <v>4</v>
      </c>
      <c r="D91" s="113" t="s">
        <v>120</v>
      </c>
      <c r="E91" s="114" t="s">
        <v>141</v>
      </c>
      <c r="F91" s="162" t="s">
        <v>590</v>
      </c>
      <c r="G91" s="116" t="s">
        <v>123</v>
      </c>
      <c r="H91" s="117">
        <v>250</v>
      </c>
      <c r="I91" s="118"/>
      <c r="J91" s="119">
        <f>ROUND($I$91*$H$91,2)</f>
        <v>0</v>
      </c>
      <c r="K91" s="115" t="s">
        <v>124</v>
      </c>
      <c r="L91" s="22"/>
      <c r="M91" s="120"/>
      <c r="N91" s="121" t="s">
        <v>44</v>
      </c>
      <c r="Q91" s="122">
        <v>0</v>
      </c>
      <c r="R91" s="122">
        <f>$Q$91*$H$91</f>
        <v>0</v>
      </c>
      <c r="S91" s="122">
        <v>0.181</v>
      </c>
      <c r="T91" s="123">
        <f>$S$91*$H$91</f>
        <v>45.25</v>
      </c>
      <c r="AR91" s="72" t="s">
        <v>125</v>
      </c>
      <c r="AT91" s="72" t="s">
        <v>120</v>
      </c>
      <c r="AU91" s="72" t="s">
        <v>82</v>
      </c>
      <c r="AY91" s="6" t="s">
        <v>118</v>
      </c>
      <c r="BE91" s="124">
        <f>IF($N$91="základní",$J$91,0)</f>
        <v>0</v>
      </c>
      <c r="BF91" s="124">
        <f>IF($N$91="snížená",$J$91,0)</f>
        <v>0</v>
      </c>
      <c r="BG91" s="124">
        <f>IF($N$91="zákl. přenesená",$J$91,0)</f>
        <v>0</v>
      </c>
      <c r="BH91" s="124">
        <f>IF($N$91="sníž. přenesená",$J$91,0)</f>
        <v>0</v>
      </c>
      <c r="BI91" s="124">
        <f>IF($N$91="nulová",$J$91,0)</f>
        <v>0</v>
      </c>
      <c r="BJ91" s="72" t="s">
        <v>22</v>
      </c>
      <c r="BK91" s="124">
        <f>ROUND($I$91*$H$91,2)</f>
        <v>0</v>
      </c>
      <c r="BL91" s="72" t="s">
        <v>125</v>
      </c>
      <c r="BM91" s="72" t="s">
        <v>142</v>
      </c>
    </row>
    <row r="92" spans="2:51" s="6" customFormat="1" ht="15.75" customHeight="1">
      <c r="B92" s="125"/>
      <c r="D92" s="126" t="s">
        <v>130</v>
      </c>
      <c r="E92" s="127"/>
      <c r="F92" s="127" t="s">
        <v>143</v>
      </c>
      <c r="H92" s="128">
        <v>250</v>
      </c>
      <c r="L92" s="125"/>
      <c r="M92" s="129"/>
      <c r="T92" s="130"/>
      <c r="AT92" s="131" t="s">
        <v>130</v>
      </c>
      <c r="AU92" s="131" t="s">
        <v>82</v>
      </c>
      <c r="AV92" s="131" t="s">
        <v>82</v>
      </c>
      <c r="AW92" s="131" t="s">
        <v>93</v>
      </c>
      <c r="AX92" s="131" t="s">
        <v>22</v>
      </c>
      <c r="AY92" s="131" t="s">
        <v>118</v>
      </c>
    </row>
    <row r="93" spans="2:65" s="6" customFormat="1" ht="31.5" customHeight="1">
      <c r="B93" s="22"/>
      <c r="C93" s="113">
        <v>5</v>
      </c>
      <c r="D93" s="113" t="s">
        <v>120</v>
      </c>
      <c r="E93" s="114" t="s">
        <v>145</v>
      </c>
      <c r="F93" s="159" t="s">
        <v>585</v>
      </c>
      <c r="G93" s="116" t="s">
        <v>123</v>
      </c>
      <c r="H93" s="117">
        <v>1560</v>
      </c>
      <c r="I93" s="118"/>
      <c r="J93" s="119">
        <f>ROUND($I$93*$H$93,2)</f>
        <v>0</v>
      </c>
      <c r="K93" s="115" t="s">
        <v>124</v>
      </c>
      <c r="L93" s="22"/>
      <c r="M93" s="120"/>
      <c r="N93" s="121" t="s">
        <v>44</v>
      </c>
      <c r="Q93" s="122">
        <v>9E-05</v>
      </c>
      <c r="R93" s="122">
        <f>$Q$93*$H$93</f>
        <v>0.1404</v>
      </c>
      <c r="S93" s="122">
        <v>0.256</v>
      </c>
      <c r="T93" s="123">
        <f>$S$93*$H$93</f>
        <v>399.36</v>
      </c>
      <c r="AR93" s="72" t="s">
        <v>125</v>
      </c>
      <c r="AT93" s="72" t="s">
        <v>120</v>
      </c>
      <c r="AU93" s="72" t="s">
        <v>82</v>
      </c>
      <c r="AY93" s="6" t="s">
        <v>118</v>
      </c>
      <c r="BE93" s="124">
        <f>IF($N$93="základní",$J$93,0)</f>
        <v>0</v>
      </c>
      <c r="BF93" s="124">
        <f>IF($N$93="snížená",$J$93,0)</f>
        <v>0</v>
      </c>
      <c r="BG93" s="124">
        <f>IF($N$93="zákl. přenesená",$J$93,0)</f>
        <v>0</v>
      </c>
      <c r="BH93" s="124">
        <f>IF($N$93="sníž. přenesená",$J$93,0)</f>
        <v>0</v>
      </c>
      <c r="BI93" s="124">
        <f>IF($N$93="nulová",$J$93,0)</f>
        <v>0</v>
      </c>
      <c r="BJ93" s="72" t="s">
        <v>22</v>
      </c>
      <c r="BK93" s="124">
        <f>ROUND($I$93*$H$93,2)</f>
        <v>0</v>
      </c>
      <c r="BL93" s="72" t="s">
        <v>125</v>
      </c>
      <c r="BM93" s="72" t="s">
        <v>146</v>
      </c>
    </row>
    <row r="94" spans="2:51" s="6" customFormat="1" ht="15.75" customHeight="1">
      <c r="B94" s="125"/>
      <c r="D94" s="126" t="s">
        <v>130</v>
      </c>
      <c r="E94" s="127"/>
      <c r="F94" s="127" t="s">
        <v>147</v>
      </c>
      <c r="H94" s="128">
        <v>1560</v>
      </c>
      <c r="L94" s="125"/>
      <c r="M94" s="129"/>
      <c r="T94" s="130"/>
      <c r="AT94" s="131" t="s">
        <v>130</v>
      </c>
      <c r="AU94" s="131" t="s">
        <v>82</v>
      </c>
      <c r="AV94" s="131" t="s">
        <v>82</v>
      </c>
      <c r="AW94" s="131" t="s">
        <v>93</v>
      </c>
      <c r="AX94" s="131" t="s">
        <v>22</v>
      </c>
      <c r="AY94" s="131" t="s">
        <v>118</v>
      </c>
    </row>
    <row r="95" spans="2:65" s="6" customFormat="1" ht="15.75" customHeight="1">
      <c r="B95" s="22"/>
      <c r="C95" s="113">
        <v>6</v>
      </c>
      <c r="D95" s="113" t="s">
        <v>120</v>
      </c>
      <c r="E95" s="114" t="s">
        <v>149</v>
      </c>
      <c r="F95" s="162" t="s">
        <v>591</v>
      </c>
      <c r="G95" s="116" t="s">
        <v>150</v>
      </c>
      <c r="H95" s="117">
        <v>140</v>
      </c>
      <c r="I95" s="118"/>
      <c r="J95" s="119">
        <f>ROUND($I$95*$H$95,2)</f>
        <v>0</v>
      </c>
      <c r="K95" s="115" t="s">
        <v>124</v>
      </c>
      <c r="L95" s="22"/>
      <c r="M95" s="120"/>
      <c r="N95" s="121" t="s">
        <v>44</v>
      </c>
      <c r="Q95" s="122">
        <v>0</v>
      </c>
      <c r="R95" s="122">
        <f>$Q$95*$H$95</f>
        <v>0</v>
      </c>
      <c r="S95" s="122">
        <v>0.29</v>
      </c>
      <c r="T95" s="123">
        <f>$S$95*$H$95</f>
        <v>40.599999999999994</v>
      </c>
      <c r="AR95" s="72" t="s">
        <v>125</v>
      </c>
      <c r="AT95" s="72" t="s">
        <v>120</v>
      </c>
      <c r="AU95" s="72" t="s">
        <v>82</v>
      </c>
      <c r="AY95" s="6" t="s">
        <v>118</v>
      </c>
      <c r="BE95" s="124">
        <f>IF($N$95="základní",$J$95,0)</f>
        <v>0</v>
      </c>
      <c r="BF95" s="124">
        <f>IF($N$95="snížená",$J$95,0)</f>
        <v>0</v>
      </c>
      <c r="BG95" s="124">
        <f>IF($N$95="zákl. přenesená",$J$95,0)</f>
        <v>0</v>
      </c>
      <c r="BH95" s="124">
        <f>IF($N$95="sníž. přenesená",$J$95,0)</f>
        <v>0</v>
      </c>
      <c r="BI95" s="124">
        <f>IF($N$95="nulová",$J$95,0)</f>
        <v>0</v>
      </c>
      <c r="BJ95" s="72" t="s">
        <v>22</v>
      </c>
      <c r="BK95" s="124">
        <f>ROUND($I$95*$H$95,2)</f>
        <v>0</v>
      </c>
      <c r="BL95" s="72" t="s">
        <v>125</v>
      </c>
      <c r="BM95" s="72" t="s">
        <v>151</v>
      </c>
    </row>
    <row r="96" spans="2:51" s="6" customFormat="1" ht="15.75" customHeight="1">
      <c r="B96" s="125"/>
      <c r="D96" s="133" t="s">
        <v>130</v>
      </c>
      <c r="E96" s="131"/>
      <c r="F96" s="127" t="s">
        <v>152</v>
      </c>
      <c r="H96" s="128">
        <v>140</v>
      </c>
      <c r="L96" s="125"/>
      <c r="M96" s="129"/>
      <c r="T96" s="130"/>
      <c r="AT96" s="131" t="s">
        <v>130</v>
      </c>
      <c r="AU96" s="131" t="s">
        <v>82</v>
      </c>
      <c r="AV96" s="131" t="s">
        <v>82</v>
      </c>
      <c r="AW96" s="131" t="s">
        <v>93</v>
      </c>
      <c r="AX96" s="131" t="s">
        <v>22</v>
      </c>
      <c r="AY96" s="131" t="s">
        <v>118</v>
      </c>
    </row>
    <row r="97" spans="2:65" s="6" customFormat="1" ht="31.5" customHeight="1">
      <c r="B97" s="22"/>
      <c r="C97" s="113">
        <v>7</v>
      </c>
      <c r="D97" s="113" t="s">
        <v>120</v>
      </c>
      <c r="E97" s="114" t="s">
        <v>154</v>
      </c>
      <c r="F97" s="162" t="s">
        <v>592</v>
      </c>
      <c r="G97" s="116" t="s">
        <v>155</v>
      </c>
      <c r="H97" s="117">
        <v>347</v>
      </c>
      <c r="I97" s="118"/>
      <c r="J97" s="119">
        <f>ROUND($I$97*$H$97,2)</f>
        <v>0</v>
      </c>
      <c r="K97" s="115" t="s">
        <v>124</v>
      </c>
      <c r="L97" s="22"/>
      <c r="M97" s="120"/>
      <c r="N97" s="121" t="s">
        <v>44</v>
      </c>
      <c r="Q97" s="122">
        <v>0</v>
      </c>
      <c r="R97" s="122">
        <f>$Q$97*$H$97</f>
        <v>0</v>
      </c>
      <c r="S97" s="122">
        <v>0</v>
      </c>
      <c r="T97" s="123">
        <f>$S$97*$H$97</f>
        <v>0</v>
      </c>
      <c r="AR97" s="72" t="s">
        <v>125</v>
      </c>
      <c r="AT97" s="72" t="s">
        <v>120</v>
      </c>
      <c r="AU97" s="72" t="s">
        <v>82</v>
      </c>
      <c r="AY97" s="6" t="s">
        <v>118</v>
      </c>
      <c r="BE97" s="124">
        <f>IF($N$97="základní",$J$97,0)</f>
        <v>0</v>
      </c>
      <c r="BF97" s="124">
        <f>IF($N$97="snížená",$J$97,0)</f>
        <v>0</v>
      </c>
      <c r="BG97" s="124">
        <f>IF($N$97="zákl. přenesená",$J$97,0)</f>
        <v>0</v>
      </c>
      <c r="BH97" s="124">
        <f>IF($N$97="sníž. přenesená",$J$97,0)</f>
        <v>0</v>
      </c>
      <c r="BI97" s="124">
        <f>IF($N$97="nulová",$J$97,0)</f>
        <v>0</v>
      </c>
      <c r="BJ97" s="72" t="s">
        <v>22</v>
      </c>
      <c r="BK97" s="124">
        <f>ROUND($I$97*$H$97,2)</f>
        <v>0</v>
      </c>
      <c r="BL97" s="72" t="s">
        <v>125</v>
      </c>
      <c r="BM97" s="72" t="s">
        <v>156</v>
      </c>
    </row>
    <row r="98" spans="2:51" s="6" customFormat="1" ht="15.75" customHeight="1">
      <c r="B98" s="125"/>
      <c r="D98" s="126" t="s">
        <v>130</v>
      </c>
      <c r="E98" s="127"/>
      <c r="F98" s="127" t="s">
        <v>157</v>
      </c>
      <c r="H98" s="128">
        <v>347</v>
      </c>
      <c r="L98" s="125"/>
      <c r="M98" s="129"/>
      <c r="T98" s="130"/>
      <c r="AT98" s="131" t="s">
        <v>130</v>
      </c>
      <c r="AU98" s="131" t="s">
        <v>82</v>
      </c>
      <c r="AV98" s="131" t="s">
        <v>82</v>
      </c>
      <c r="AW98" s="131" t="s">
        <v>93</v>
      </c>
      <c r="AX98" s="131" t="s">
        <v>22</v>
      </c>
      <c r="AY98" s="131" t="s">
        <v>118</v>
      </c>
    </row>
    <row r="99" spans="2:65" s="6" customFormat="1" ht="15.75" customHeight="1">
      <c r="B99" s="22"/>
      <c r="C99" s="113">
        <v>8</v>
      </c>
      <c r="D99" s="113" t="s">
        <v>120</v>
      </c>
      <c r="E99" s="114" t="s">
        <v>158</v>
      </c>
      <c r="F99" s="115" t="s">
        <v>159</v>
      </c>
      <c r="G99" s="116" t="s">
        <v>155</v>
      </c>
      <c r="H99" s="117">
        <v>347</v>
      </c>
      <c r="I99" s="118"/>
      <c r="J99" s="119">
        <f>ROUND($I$99*$H$99,2)</f>
        <v>0</v>
      </c>
      <c r="K99" s="115" t="s">
        <v>124</v>
      </c>
      <c r="L99" s="22"/>
      <c r="M99" s="120"/>
      <c r="N99" s="121" t="s">
        <v>44</v>
      </c>
      <c r="Q99" s="122">
        <v>0</v>
      </c>
      <c r="R99" s="122">
        <f>$Q$99*$H$99</f>
        <v>0</v>
      </c>
      <c r="S99" s="122">
        <v>0</v>
      </c>
      <c r="T99" s="123">
        <f>$S$99*$H$99</f>
        <v>0</v>
      </c>
      <c r="AR99" s="72" t="s">
        <v>125</v>
      </c>
      <c r="AT99" s="72" t="s">
        <v>120</v>
      </c>
      <c r="AU99" s="72" t="s">
        <v>82</v>
      </c>
      <c r="AY99" s="6" t="s">
        <v>118</v>
      </c>
      <c r="BE99" s="124">
        <f>IF($N$99="základní",$J$99,0)</f>
        <v>0</v>
      </c>
      <c r="BF99" s="124">
        <f>IF($N$99="snížená",$J$99,0)</f>
        <v>0</v>
      </c>
      <c r="BG99" s="124">
        <f>IF($N$99="zákl. přenesená",$J$99,0)</f>
        <v>0</v>
      </c>
      <c r="BH99" s="124">
        <f>IF($N$99="sníž. přenesená",$J$99,0)</f>
        <v>0</v>
      </c>
      <c r="BI99" s="124">
        <f>IF($N$99="nulová",$J$99,0)</f>
        <v>0</v>
      </c>
      <c r="BJ99" s="72" t="s">
        <v>22</v>
      </c>
      <c r="BK99" s="124">
        <f>ROUND($I$99*$H$99,2)</f>
        <v>0</v>
      </c>
      <c r="BL99" s="72" t="s">
        <v>125</v>
      </c>
      <c r="BM99" s="72" t="s">
        <v>160</v>
      </c>
    </row>
    <row r="100" spans="2:51" s="6" customFormat="1" ht="15.75" customHeight="1">
      <c r="B100" s="125"/>
      <c r="D100" s="126" t="s">
        <v>130</v>
      </c>
      <c r="E100" s="127"/>
      <c r="F100" s="127" t="s">
        <v>161</v>
      </c>
      <c r="H100" s="128">
        <v>347</v>
      </c>
      <c r="L100" s="125"/>
      <c r="M100" s="129"/>
      <c r="T100" s="130"/>
      <c r="AT100" s="131" t="s">
        <v>130</v>
      </c>
      <c r="AU100" s="131" t="s">
        <v>82</v>
      </c>
      <c r="AV100" s="131" t="s">
        <v>82</v>
      </c>
      <c r="AW100" s="131" t="s">
        <v>93</v>
      </c>
      <c r="AX100" s="131" t="s">
        <v>22</v>
      </c>
      <c r="AY100" s="131" t="s">
        <v>118</v>
      </c>
    </row>
    <row r="101" spans="2:65" s="6" customFormat="1" ht="15.75" customHeight="1">
      <c r="B101" s="22"/>
      <c r="C101" s="113">
        <v>9</v>
      </c>
      <c r="D101" s="113" t="s">
        <v>120</v>
      </c>
      <c r="E101" s="114" t="s">
        <v>162</v>
      </c>
      <c r="F101" s="115" t="s">
        <v>163</v>
      </c>
      <c r="G101" s="116" t="s">
        <v>155</v>
      </c>
      <c r="H101" s="117">
        <v>29</v>
      </c>
      <c r="I101" s="118"/>
      <c r="J101" s="119">
        <f>ROUND($I$101*$H$101,2)</f>
        <v>0</v>
      </c>
      <c r="K101" s="115" t="s">
        <v>124</v>
      </c>
      <c r="L101" s="22"/>
      <c r="M101" s="120"/>
      <c r="N101" s="121" t="s">
        <v>44</v>
      </c>
      <c r="Q101" s="122">
        <v>0</v>
      </c>
      <c r="R101" s="122">
        <f>$Q$101*$H$101</f>
        <v>0</v>
      </c>
      <c r="S101" s="122">
        <v>0</v>
      </c>
      <c r="T101" s="123">
        <f>$S$101*$H$101</f>
        <v>0</v>
      </c>
      <c r="AR101" s="72" t="s">
        <v>125</v>
      </c>
      <c r="AT101" s="72" t="s">
        <v>120</v>
      </c>
      <c r="AU101" s="72" t="s">
        <v>82</v>
      </c>
      <c r="AY101" s="6" t="s">
        <v>118</v>
      </c>
      <c r="BE101" s="124">
        <f>IF($N$101="základní",$J$101,0)</f>
        <v>0</v>
      </c>
      <c r="BF101" s="124">
        <f>IF($N$101="snížená",$J$101,0)</f>
        <v>0</v>
      </c>
      <c r="BG101" s="124">
        <f>IF($N$101="zákl. přenesená",$J$101,0)</f>
        <v>0</v>
      </c>
      <c r="BH101" s="124">
        <f>IF($N$101="sníž. přenesená",$J$101,0)</f>
        <v>0</v>
      </c>
      <c r="BI101" s="124">
        <f>IF($N$101="nulová",$J$101,0)</f>
        <v>0</v>
      </c>
      <c r="BJ101" s="72" t="s">
        <v>22</v>
      </c>
      <c r="BK101" s="124">
        <f>ROUND($I$101*$H$101,2)</f>
        <v>0</v>
      </c>
      <c r="BL101" s="72" t="s">
        <v>125</v>
      </c>
      <c r="BM101" s="72" t="s">
        <v>164</v>
      </c>
    </row>
    <row r="102" spans="2:65" s="6" customFormat="1" ht="31.5" customHeight="1">
      <c r="B102" s="22"/>
      <c r="C102" s="116">
        <v>10</v>
      </c>
      <c r="D102" s="116" t="s">
        <v>120</v>
      </c>
      <c r="E102" s="114" t="s">
        <v>165</v>
      </c>
      <c r="F102" s="162" t="s">
        <v>593</v>
      </c>
      <c r="G102" s="116" t="s">
        <v>155</v>
      </c>
      <c r="H102" s="117">
        <v>56.4</v>
      </c>
      <c r="I102" s="118"/>
      <c r="J102" s="119">
        <f>ROUND($I$102*$H$102,2)</f>
        <v>0</v>
      </c>
      <c r="K102" s="115"/>
      <c r="L102" s="22"/>
      <c r="M102" s="120"/>
      <c r="N102" s="121" t="s">
        <v>44</v>
      </c>
      <c r="Q102" s="122">
        <v>0</v>
      </c>
      <c r="R102" s="122">
        <f>$Q$102*$H$102</f>
        <v>0</v>
      </c>
      <c r="S102" s="122">
        <v>0</v>
      </c>
      <c r="T102" s="123">
        <f>$S$102*$H$102</f>
        <v>0</v>
      </c>
      <c r="AR102" s="72" t="s">
        <v>125</v>
      </c>
      <c r="AT102" s="72" t="s">
        <v>120</v>
      </c>
      <c r="AU102" s="72" t="s">
        <v>82</v>
      </c>
      <c r="AY102" s="72" t="s">
        <v>118</v>
      </c>
      <c r="BE102" s="124">
        <f>IF($N$102="základní",$J$102,0)</f>
        <v>0</v>
      </c>
      <c r="BF102" s="124">
        <f>IF($N$102="snížená",$J$102,0)</f>
        <v>0</v>
      </c>
      <c r="BG102" s="124">
        <f>IF($N$102="zákl. přenesená",$J$102,0)</f>
        <v>0</v>
      </c>
      <c r="BH102" s="124">
        <f>IF($N$102="sníž. přenesená",$J$102,0)</f>
        <v>0</v>
      </c>
      <c r="BI102" s="124">
        <f>IF($N$102="nulová",$J$102,0)</f>
        <v>0</v>
      </c>
      <c r="BJ102" s="72" t="s">
        <v>22</v>
      </c>
      <c r="BK102" s="124">
        <f>ROUND($I$102*$H$102,2)</f>
        <v>0</v>
      </c>
      <c r="BL102" s="72" t="s">
        <v>125</v>
      </c>
      <c r="BM102" s="72" t="s">
        <v>166</v>
      </c>
    </row>
    <row r="103" spans="2:51" s="6" customFormat="1" ht="15.75" customHeight="1">
      <c r="B103" s="125"/>
      <c r="D103" s="126" t="s">
        <v>130</v>
      </c>
      <c r="E103" s="127"/>
      <c r="F103" s="127" t="s">
        <v>167</v>
      </c>
      <c r="H103" s="128">
        <v>26.4</v>
      </c>
      <c r="L103" s="125"/>
      <c r="M103" s="129"/>
      <c r="T103" s="130"/>
      <c r="AT103" s="131" t="s">
        <v>130</v>
      </c>
      <c r="AU103" s="131" t="s">
        <v>82</v>
      </c>
      <c r="AV103" s="131" t="s">
        <v>82</v>
      </c>
      <c r="AW103" s="131" t="s">
        <v>93</v>
      </c>
      <c r="AX103" s="131" t="s">
        <v>73</v>
      </c>
      <c r="AY103" s="131" t="s">
        <v>118</v>
      </c>
    </row>
    <row r="104" spans="2:51" s="6" customFormat="1" ht="15.75" customHeight="1">
      <c r="B104" s="125"/>
      <c r="D104" s="133" t="s">
        <v>130</v>
      </c>
      <c r="E104" s="131"/>
      <c r="F104" s="127" t="s">
        <v>168</v>
      </c>
      <c r="H104" s="128">
        <v>30</v>
      </c>
      <c r="L104" s="125"/>
      <c r="M104" s="129"/>
      <c r="T104" s="130"/>
      <c r="AT104" s="131" t="s">
        <v>130</v>
      </c>
      <c r="AU104" s="131" t="s">
        <v>82</v>
      </c>
      <c r="AV104" s="131" t="s">
        <v>82</v>
      </c>
      <c r="AW104" s="131" t="s">
        <v>93</v>
      </c>
      <c r="AX104" s="131" t="s">
        <v>73</v>
      </c>
      <c r="AY104" s="131" t="s">
        <v>118</v>
      </c>
    </row>
    <row r="105" spans="2:65" s="6" customFormat="1" ht="15.75" customHeight="1">
      <c r="B105" s="22"/>
      <c r="C105" s="113">
        <v>11</v>
      </c>
      <c r="D105" s="113" t="s">
        <v>120</v>
      </c>
      <c r="E105" s="114" t="s">
        <v>169</v>
      </c>
      <c r="F105" s="115" t="s">
        <v>170</v>
      </c>
      <c r="G105" s="116" t="s">
        <v>155</v>
      </c>
      <c r="H105" s="117">
        <v>56.4</v>
      </c>
      <c r="I105" s="118"/>
      <c r="J105" s="119">
        <f>ROUND($I$105*$H$105,2)</f>
        <v>0</v>
      </c>
      <c r="K105" s="115"/>
      <c r="L105" s="22"/>
      <c r="M105" s="120"/>
      <c r="N105" s="121" t="s">
        <v>44</v>
      </c>
      <c r="Q105" s="122">
        <v>0</v>
      </c>
      <c r="R105" s="122">
        <f>$Q$105*$H$105</f>
        <v>0</v>
      </c>
      <c r="S105" s="122">
        <v>0</v>
      </c>
      <c r="T105" s="123">
        <f>$S$105*$H$105</f>
        <v>0</v>
      </c>
      <c r="AR105" s="72" t="s">
        <v>125</v>
      </c>
      <c r="AT105" s="72" t="s">
        <v>120</v>
      </c>
      <c r="AU105" s="72" t="s">
        <v>82</v>
      </c>
      <c r="AY105" s="6" t="s">
        <v>118</v>
      </c>
      <c r="BE105" s="124">
        <f>IF($N$105="základní",$J$105,0)</f>
        <v>0</v>
      </c>
      <c r="BF105" s="124">
        <f>IF($N$105="snížená",$J$105,0)</f>
        <v>0</v>
      </c>
      <c r="BG105" s="124">
        <f>IF($N$105="zákl. přenesená",$J$105,0)</f>
        <v>0</v>
      </c>
      <c r="BH105" s="124">
        <f>IF($N$105="sníž. přenesená",$J$105,0)</f>
        <v>0</v>
      </c>
      <c r="BI105" s="124">
        <f>IF($N$105="nulová",$J$105,0)</f>
        <v>0</v>
      </c>
      <c r="BJ105" s="72" t="s">
        <v>22</v>
      </c>
      <c r="BK105" s="124">
        <f>ROUND($I$105*$H$105,2)</f>
        <v>0</v>
      </c>
      <c r="BL105" s="72" t="s">
        <v>125</v>
      </c>
      <c r="BM105" s="72" t="s">
        <v>171</v>
      </c>
    </row>
    <row r="106" spans="2:51" s="6" customFormat="1" ht="15.75" customHeight="1">
      <c r="B106" s="125"/>
      <c r="D106" s="126" t="s">
        <v>130</v>
      </c>
      <c r="E106" s="127"/>
      <c r="F106" s="127" t="s">
        <v>172</v>
      </c>
      <c r="H106" s="128">
        <v>56.4</v>
      </c>
      <c r="L106" s="125"/>
      <c r="M106" s="129"/>
      <c r="T106" s="130"/>
      <c r="AT106" s="131" t="s">
        <v>130</v>
      </c>
      <c r="AU106" s="131" t="s">
        <v>82</v>
      </c>
      <c r="AV106" s="131" t="s">
        <v>82</v>
      </c>
      <c r="AW106" s="131" t="s">
        <v>93</v>
      </c>
      <c r="AX106" s="131" t="s">
        <v>22</v>
      </c>
      <c r="AY106" s="131" t="s">
        <v>118</v>
      </c>
    </row>
    <row r="107" spans="2:65" s="6" customFormat="1" ht="15.75" customHeight="1">
      <c r="B107" s="22"/>
      <c r="C107" s="113">
        <v>12</v>
      </c>
      <c r="D107" s="113" t="s">
        <v>120</v>
      </c>
      <c r="E107" s="114" t="s">
        <v>175</v>
      </c>
      <c r="F107" s="115" t="s">
        <v>176</v>
      </c>
      <c r="G107" s="116" t="s">
        <v>123</v>
      </c>
      <c r="H107" s="117">
        <v>1840</v>
      </c>
      <c r="I107" s="118"/>
      <c r="J107" s="119">
        <f>ROUND($I$107*$H$107,2)</f>
        <v>0</v>
      </c>
      <c r="K107" s="115" t="s">
        <v>124</v>
      </c>
      <c r="L107" s="22"/>
      <c r="M107" s="120"/>
      <c r="N107" s="121" t="s">
        <v>44</v>
      </c>
      <c r="Q107" s="122">
        <v>0</v>
      </c>
      <c r="R107" s="122">
        <f>$Q$107*$H$107</f>
        <v>0</v>
      </c>
      <c r="S107" s="122">
        <v>0</v>
      </c>
      <c r="T107" s="123">
        <f>$S$107*$H$107</f>
        <v>0</v>
      </c>
      <c r="AR107" s="72" t="s">
        <v>125</v>
      </c>
      <c r="AT107" s="72" t="s">
        <v>120</v>
      </c>
      <c r="AU107" s="72" t="s">
        <v>82</v>
      </c>
      <c r="AY107" s="6" t="s">
        <v>118</v>
      </c>
      <c r="BE107" s="124">
        <f>IF($N$107="základní",$J$107,0)</f>
        <v>0</v>
      </c>
      <c r="BF107" s="124">
        <f>IF($N$107="snížená",$J$107,0)</f>
        <v>0</v>
      </c>
      <c r="BG107" s="124">
        <f>IF($N$107="zákl. přenesená",$J$107,0)</f>
        <v>0</v>
      </c>
      <c r="BH107" s="124">
        <f>IF($N$107="sníž. přenesená",$J$107,0)</f>
        <v>0</v>
      </c>
      <c r="BI107" s="124">
        <f>IF($N$107="nulová",$J$107,0)</f>
        <v>0</v>
      </c>
      <c r="BJ107" s="72" t="s">
        <v>22</v>
      </c>
      <c r="BK107" s="124">
        <f>ROUND($I$107*$H$107,2)</f>
        <v>0</v>
      </c>
      <c r="BL107" s="72" t="s">
        <v>125</v>
      </c>
      <c r="BM107" s="72" t="s">
        <v>177</v>
      </c>
    </row>
    <row r="108" spans="2:51" s="6" customFormat="1" ht="15.75" customHeight="1">
      <c r="B108" s="125"/>
      <c r="D108" s="126" t="s">
        <v>130</v>
      </c>
      <c r="E108" s="127"/>
      <c r="F108" s="127" t="s">
        <v>178</v>
      </c>
      <c r="H108" s="128">
        <v>1840</v>
      </c>
      <c r="L108" s="125"/>
      <c r="M108" s="129"/>
      <c r="T108" s="130"/>
      <c r="AT108" s="131" t="s">
        <v>130</v>
      </c>
      <c r="AU108" s="131" t="s">
        <v>82</v>
      </c>
      <c r="AV108" s="131" t="s">
        <v>82</v>
      </c>
      <c r="AW108" s="131" t="s">
        <v>93</v>
      </c>
      <c r="AX108" s="131" t="s">
        <v>73</v>
      </c>
      <c r="AY108" s="131" t="s">
        <v>118</v>
      </c>
    </row>
    <row r="109" spans="2:51" s="6" customFormat="1" ht="15.75" customHeight="1">
      <c r="B109" s="134"/>
      <c r="D109" s="133" t="s">
        <v>130</v>
      </c>
      <c r="E109" s="135"/>
      <c r="F109" s="136" t="s">
        <v>173</v>
      </c>
      <c r="H109" s="137">
        <v>1840</v>
      </c>
      <c r="L109" s="134"/>
      <c r="M109" s="138"/>
      <c r="T109" s="139"/>
      <c r="AT109" s="135" t="s">
        <v>130</v>
      </c>
      <c r="AU109" s="135" t="s">
        <v>82</v>
      </c>
      <c r="AV109" s="135" t="s">
        <v>125</v>
      </c>
      <c r="AW109" s="135" t="s">
        <v>93</v>
      </c>
      <c r="AX109" s="135" t="s">
        <v>22</v>
      </c>
      <c r="AY109" s="135" t="s">
        <v>118</v>
      </c>
    </row>
    <row r="110" spans="2:65" s="6" customFormat="1" ht="15.75" customHeight="1">
      <c r="B110" s="22"/>
      <c r="C110" s="113">
        <v>13</v>
      </c>
      <c r="D110" s="113" t="s">
        <v>120</v>
      </c>
      <c r="E110" s="114" t="s">
        <v>179</v>
      </c>
      <c r="F110" s="115" t="s">
        <v>180</v>
      </c>
      <c r="G110" s="116" t="s">
        <v>181</v>
      </c>
      <c r="H110" s="117">
        <v>6</v>
      </c>
      <c r="I110" s="118"/>
      <c r="J110" s="119">
        <f>ROUND($I$110*$H$110,2)</f>
        <v>0</v>
      </c>
      <c r="K110" s="115"/>
      <c r="L110" s="22"/>
      <c r="M110" s="120"/>
      <c r="N110" s="121" t="s">
        <v>44</v>
      </c>
      <c r="Q110" s="122">
        <v>0</v>
      </c>
      <c r="R110" s="122">
        <f>$Q$110*$H$110</f>
        <v>0</v>
      </c>
      <c r="S110" s="122">
        <v>0</v>
      </c>
      <c r="T110" s="123">
        <f>$S$110*$H$110</f>
        <v>0</v>
      </c>
      <c r="AR110" s="72" t="s">
        <v>125</v>
      </c>
      <c r="AT110" s="72" t="s">
        <v>120</v>
      </c>
      <c r="AU110" s="72" t="s">
        <v>82</v>
      </c>
      <c r="AY110" s="6" t="s">
        <v>118</v>
      </c>
      <c r="BE110" s="124">
        <f>IF($N$110="základní",$J$110,0)</f>
        <v>0</v>
      </c>
      <c r="BF110" s="124">
        <f>IF($N$110="snížená",$J$110,0)</f>
        <v>0</v>
      </c>
      <c r="BG110" s="124">
        <f>IF($N$110="zákl. přenesená",$J$110,0)</f>
        <v>0</v>
      </c>
      <c r="BH110" s="124">
        <f>IF($N$110="sníž. přenesená",$J$110,0)</f>
        <v>0</v>
      </c>
      <c r="BI110" s="124">
        <f>IF($N$110="nulová",$J$110,0)</f>
        <v>0</v>
      </c>
      <c r="BJ110" s="72" t="s">
        <v>22</v>
      </c>
      <c r="BK110" s="124">
        <f>ROUND($I$110*$H$110,2)</f>
        <v>0</v>
      </c>
      <c r="BL110" s="72" t="s">
        <v>125</v>
      </c>
      <c r="BM110" s="72" t="s">
        <v>182</v>
      </c>
    </row>
    <row r="111" spans="2:47" s="6" customFormat="1" ht="57.75" customHeight="1">
      <c r="B111" s="22"/>
      <c r="D111" s="126" t="s">
        <v>134</v>
      </c>
      <c r="F111" s="132" t="s">
        <v>183</v>
      </c>
      <c r="L111" s="22"/>
      <c r="M111" s="48"/>
      <c r="T111" s="49"/>
      <c r="AT111" s="6" t="s">
        <v>134</v>
      </c>
      <c r="AU111" s="6" t="s">
        <v>82</v>
      </c>
    </row>
    <row r="112" spans="2:51" s="6" customFormat="1" ht="15.75" customHeight="1">
      <c r="B112" s="125"/>
      <c r="D112" s="133" t="s">
        <v>130</v>
      </c>
      <c r="E112" s="131"/>
      <c r="F112" s="127" t="s">
        <v>184</v>
      </c>
      <c r="H112" s="128">
        <v>6</v>
      </c>
      <c r="L112" s="125"/>
      <c r="M112" s="129"/>
      <c r="T112" s="130"/>
      <c r="AT112" s="131" t="s">
        <v>130</v>
      </c>
      <c r="AU112" s="131" t="s">
        <v>82</v>
      </c>
      <c r="AV112" s="131" t="s">
        <v>82</v>
      </c>
      <c r="AW112" s="131" t="s">
        <v>93</v>
      </c>
      <c r="AX112" s="131" t="s">
        <v>22</v>
      </c>
      <c r="AY112" s="131" t="s">
        <v>118</v>
      </c>
    </row>
    <row r="113" spans="2:65" s="6" customFormat="1" ht="15.75" customHeight="1">
      <c r="B113" s="22"/>
      <c r="C113" s="113">
        <v>14</v>
      </c>
      <c r="D113" s="113" t="s">
        <v>120</v>
      </c>
      <c r="E113" s="114" t="s">
        <v>185</v>
      </c>
      <c r="F113" s="115" t="s">
        <v>186</v>
      </c>
      <c r="G113" s="116" t="s">
        <v>155</v>
      </c>
      <c r="H113" s="117">
        <v>20</v>
      </c>
      <c r="I113" s="118"/>
      <c r="J113" s="119">
        <f>ROUND($I$113*$H$113,2)</f>
        <v>0</v>
      </c>
      <c r="K113" s="115"/>
      <c r="L113" s="22"/>
      <c r="M113" s="120"/>
      <c r="N113" s="121" t="s">
        <v>44</v>
      </c>
      <c r="Q113" s="122">
        <v>0</v>
      </c>
      <c r="R113" s="122">
        <f>$Q$113*$H$113</f>
        <v>0</v>
      </c>
      <c r="S113" s="122">
        <v>0</v>
      </c>
      <c r="T113" s="123">
        <f>$S$113*$H$113</f>
        <v>0</v>
      </c>
      <c r="AR113" s="72" t="s">
        <v>125</v>
      </c>
      <c r="AT113" s="72" t="s">
        <v>120</v>
      </c>
      <c r="AU113" s="72" t="s">
        <v>82</v>
      </c>
      <c r="AY113" s="6" t="s">
        <v>118</v>
      </c>
      <c r="BE113" s="124">
        <f>IF($N$113="základní",$J$113,0)</f>
        <v>0</v>
      </c>
      <c r="BF113" s="124">
        <f>IF($N$113="snížená",$J$113,0)</f>
        <v>0</v>
      </c>
      <c r="BG113" s="124">
        <f>IF($N$113="zákl. přenesená",$J$113,0)</f>
        <v>0</v>
      </c>
      <c r="BH113" s="124">
        <f>IF($N$113="sníž. přenesená",$J$113,0)</f>
        <v>0</v>
      </c>
      <c r="BI113" s="124">
        <f>IF($N$113="nulová",$J$113,0)</f>
        <v>0</v>
      </c>
      <c r="BJ113" s="72" t="s">
        <v>22</v>
      </c>
      <c r="BK113" s="124">
        <f>ROUND($I$113*$H$113,2)</f>
        <v>0</v>
      </c>
      <c r="BL113" s="72" t="s">
        <v>125</v>
      </c>
      <c r="BM113" s="72" t="s">
        <v>187</v>
      </c>
    </row>
    <row r="114" spans="2:51" s="6" customFormat="1" ht="15.75" customHeight="1">
      <c r="B114" s="125"/>
      <c r="D114" s="126" t="s">
        <v>130</v>
      </c>
      <c r="E114" s="127"/>
      <c r="F114" s="127" t="s">
        <v>188</v>
      </c>
      <c r="H114" s="128">
        <v>20</v>
      </c>
      <c r="L114" s="125"/>
      <c r="M114" s="129"/>
      <c r="T114" s="130"/>
      <c r="AT114" s="131" t="s">
        <v>130</v>
      </c>
      <c r="AU114" s="131" t="s">
        <v>82</v>
      </c>
      <c r="AV114" s="131" t="s">
        <v>82</v>
      </c>
      <c r="AW114" s="131" t="s">
        <v>93</v>
      </c>
      <c r="AX114" s="131" t="s">
        <v>73</v>
      </c>
      <c r="AY114" s="131" t="s">
        <v>118</v>
      </c>
    </row>
    <row r="115" spans="2:65" s="6" customFormat="1" ht="15.75" customHeight="1">
      <c r="B115" s="22"/>
      <c r="C115" s="113">
        <v>15</v>
      </c>
      <c r="D115" s="113" t="s">
        <v>120</v>
      </c>
      <c r="E115" s="114" t="s">
        <v>189</v>
      </c>
      <c r="F115" s="115" t="s">
        <v>190</v>
      </c>
      <c r="G115" s="116" t="s">
        <v>155</v>
      </c>
      <c r="H115" s="117">
        <v>90</v>
      </c>
      <c r="I115" s="118"/>
      <c r="J115" s="119">
        <f>ROUND($I$115*$H$115,2)</f>
        <v>0</v>
      </c>
      <c r="K115" s="115"/>
      <c r="L115" s="22"/>
      <c r="M115" s="120"/>
      <c r="N115" s="121" t="s">
        <v>44</v>
      </c>
      <c r="Q115" s="122">
        <v>0</v>
      </c>
      <c r="R115" s="122">
        <f>$Q$115*$H$115</f>
        <v>0</v>
      </c>
      <c r="S115" s="122">
        <v>0</v>
      </c>
      <c r="T115" s="123">
        <f>$S$115*$H$115</f>
        <v>0</v>
      </c>
      <c r="AR115" s="72" t="s">
        <v>125</v>
      </c>
      <c r="AT115" s="72" t="s">
        <v>120</v>
      </c>
      <c r="AU115" s="72" t="s">
        <v>82</v>
      </c>
      <c r="AY115" s="6" t="s">
        <v>118</v>
      </c>
      <c r="BE115" s="124">
        <f>IF($N$115="základní",$J$115,0)</f>
        <v>0</v>
      </c>
      <c r="BF115" s="124">
        <f>IF($N$115="snížená",$J$115,0)</f>
        <v>0</v>
      </c>
      <c r="BG115" s="124">
        <f>IF($N$115="zákl. přenesená",$J$115,0)</f>
        <v>0</v>
      </c>
      <c r="BH115" s="124">
        <f>IF($N$115="sníž. přenesená",$J$115,0)</f>
        <v>0</v>
      </c>
      <c r="BI115" s="124">
        <f>IF($N$115="nulová",$J$115,0)</f>
        <v>0</v>
      </c>
      <c r="BJ115" s="72" t="s">
        <v>22</v>
      </c>
      <c r="BK115" s="124">
        <f>ROUND($I$115*$H$115,2)</f>
        <v>0</v>
      </c>
      <c r="BL115" s="72" t="s">
        <v>125</v>
      </c>
      <c r="BM115" s="72" t="s">
        <v>191</v>
      </c>
    </row>
    <row r="116" spans="2:47" s="6" customFormat="1" ht="30.75" customHeight="1">
      <c r="B116" s="22"/>
      <c r="D116" s="126" t="s">
        <v>134</v>
      </c>
      <c r="F116" s="132" t="s">
        <v>192</v>
      </c>
      <c r="L116" s="22"/>
      <c r="M116" s="48"/>
      <c r="T116" s="49"/>
      <c r="AT116" s="6" t="s">
        <v>134</v>
      </c>
      <c r="AU116" s="6" t="s">
        <v>82</v>
      </c>
    </row>
    <row r="117" spans="2:51" s="6" customFormat="1" ht="15.75" customHeight="1">
      <c r="B117" s="125"/>
      <c r="D117" s="133" t="s">
        <v>130</v>
      </c>
      <c r="E117" s="131"/>
      <c r="F117" s="127" t="s">
        <v>193</v>
      </c>
      <c r="H117" s="128">
        <v>90</v>
      </c>
      <c r="L117" s="125"/>
      <c r="M117" s="129"/>
      <c r="T117" s="130"/>
      <c r="AT117" s="131" t="s">
        <v>130</v>
      </c>
      <c r="AU117" s="131" t="s">
        <v>82</v>
      </c>
      <c r="AV117" s="131" t="s">
        <v>82</v>
      </c>
      <c r="AW117" s="131" t="s">
        <v>93</v>
      </c>
      <c r="AX117" s="131" t="s">
        <v>73</v>
      </c>
      <c r="AY117" s="131" t="s">
        <v>118</v>
      </c>
    </row>
    <row r="118" spans="2:51" s="6" customFormat="1" ht="15.75" customHeight="1">
      <c r="B118" s="134"/>
      <c r="D118" s="133" t="s">
        <v>130</v>
      </c>
      <c r="E118" s="135"/>
      <c r="F118" s="136" t="s">
        <v>173</v>
      </c>
      <c r="H118" s="137">
        <v>90</v>
      </c>
      <c r="L118" s="134"/>
      <c r="M118" s="138"/>
      <c r="T118" s="139"/>
      <c r="AT118" s="135" t="s">
        <v>130</v>
      </c>
      <c r="AU118" s="135" t="s">
        <v>82</v>
      </c>
      <c r="AV118" s="135" t="s">
        <v>125</v>
      </c>
      <c r="AW118" s="135" t="s">
        <v>93</v>
      </c>
      <c r="AX118" s="135" t="s">
        <v>22</v>
      </c>
      <c r="AY118" s="135" t="s">
        <v>118</v>
      </c>
    </row>
    <row r="119" spans="2:65" s="6" customFormat="1" ht="15.75" customHeight="1">
      <c r="B119" s="22"/>
      <c r="C119" s="113">
        <v>16</v>
      </c>
      <c r="D119" s="113" t="s">
        <v>120</v>
      </c>
      <c r="E119" s="114" t="s">
        <v>194</v>
      </c>
      <c r="F119" s="115" t="s">
        <v>195</v>
      </c>
      <c r="G119" s="116" t="s">
        <v>123</v>
      </c>
      <c r="H119" s="117">
        <v>900</v>
      </c>
      <c r="I119" s="118"/>
      <c r="J119" s="119">
        <f>ROUND($I$119*$H$119,2)</f>
        <v>0</v>
      </c>
      <c r="K119" s="115"/>
      <c r="L119" s="22"/>
      <c r="M119" s="120"/>
      <c r="N119" s="121" t="s">
        <v>44</v>
      </c>
      <c r="Q119" s="122">
        <v>0</v>
      </c>
      <c r="R119" s="122">
        <f>$Q$119*$H$119</f>
        <v>0</v>
      </c>
      <c r="S119" s="122">
        <v>0</v>
      </c>
      <c r="T119" s="123">
        <f>$S$119*$H$119</f>
        <v>0</v>
      </c>
      <c r="AR119" s="72" t="s">
        <v>125</v>
      </c>
      <c r="AT119" s="72" t="s">
        <v>120</v>
      </c>
      <c r="AU119" s="72" t="s">
        <v>82</v>
      </c>
      <c r="AY119" s="6" t="s">
        <v>118</v>
      </c>
      <c r="BE119" s="124">
        <f>IF($N$119="základní",$J$119,0)</f>
        <v>0</v>
      </c>
      <c r="BF119" s="124">
        <f>IF($N$119="snížená",$J$119,0)</f>
        <v>0</v>
      </c>
      <c r="BG119" s="124">
        <f>IF($N$119="zákl. přenesená",$J$119,0)</f>
        <v>0</v>
      </c>
      <c r="BH119" s="124">
        <f>IF($N$119="sníž. přenesená",$J$119,0)</f>
        <v>0</v>
      </c>
      <c r="BI119" s="124">
        <f>IF($N$119="nulová",$J$119,0)</f>
        <v>0</v>
      </c>
      <c r="BJ119" s="72" t="s">
        <v>22</v>
      </c>
      <c r="BK119" s="124">
        <f>ROUND($I$119*$H$119,2)</f>
        <v>0</v>
      </c>
      <c r="BL119" s="72" t="s">
        <v>125</v>
      </c>
      <c r="BM119" s="72" t="s">
        <v>196</v>
      </c>
    </row>
    <row r="120" spans="2:47" s="6" customFormat="1" ht="30.75" customHeight="1">
      <c r="B120" s="22"/>
      <c r="D120" s="126" t="s">
        <v>134</v>
      </c>
      <c r="F120" s="132" t="s">
        <v>197</v>
      </c>
      <c r="L120" s="22"/>
      <c r="M120" s="48"/>
      <c r="T120" s="49"/>
      <c r="AT120" s="6" t="s">
        <v>134</v>
      </c>
      <c r="AU120" s="6" t="s">
        <v>82</v>
      </c>
    </row>
    <row r="121" spans="2:51" s="6" customFormat="1" ht="15.75" customHeight="1">
      <c r="B121" s="125"/>
      <c r="D121" s="133" t="s">
        <v>130</v>
      </c>
      <c r="E121" s="131"/>
      <c r="F121" s="127" t="s">
        <v>198</v>
      </c>
      <c r="H121" s="128">
        <v>900</v>
      </c>
      <c r="L121" s="125"/>
      <c r="M121" s="129"/>
      <c r="T121" s="130"/>
      <c r="AT121" s="131" t="s">
        <v>130</v>
      </c>
      <c r="AU121" s="131" t="s">
        <v>82</v>
      </c>
      <c r="AV121" s="131" t="s">
        <v>82</v>
      </c>
      <c r="AW121" s="131" t="s">
        <v>93</v>
      </c>
      <c r="AX121" s="131" t="s">
        <v>22</v>
      </c>
      <c r="AY121" s="131" t="s">
        <v>118</v>
      </c>
    </row>
    <row r="122" spans="2:65" s="6" customFormat="1" ht="15.75" customHeight="1">
      <c r="B122" s="22"/>
      <c r="C122" s="113">
        <v>17</v>
      </c>
      <c r="D122" s="113" t="s">
        <v>120</v>
      </c>
      <c r="E122" s="114" t="s">
        <v>199</v>
      </c>
      <c r="F122" s="115" t="s">
        <v>200</v>
      </c>
      <c r="G122" s="116" t="s">
        <v>123</v>
      </c>
      <c r="H122" s="117">
        <v>900</v>
      </c>
      <c r="I122" s="118"/>
      <c r="J122" s="119">
        <f>ROUND($I$122*$H$122,2)</f>
        <v>0</v>
      </c>
      <c r="K122" s="115" t="s">
        <v>124</v>
      </c>
      <c r="L122" s="22"/>
      <c r="M122" s="120"/>
      <c r="N122" s="121" t="s">
        <v>44</v>
      </c>
      <c r="Q122" s="122">
        <v>0.00356</v>
      </c>
      <c r="R122" s="122">
        <f>$Q$122*$H$122</f>
        <v>3.2039999999999997</v>
      </c>
      <c r="S122" s="122">
        <v>0</v>
      </c>
      <c r="T122" s="123">
        <f>$S$122*$H$122</f>
        <v>0</v>
      </c>
      <c r="AR122" s="72" t="s">
        <v>125</v>
      </c>
      <c r="AT122" s="72" t="s">
        <v>120</v>
      </c>
      <c r="AU122" s="72" t="s">
        <v>82</v>
      </c>
      <c r="AY122" s="6" t="s">
        <v>118</v>
      </c>
      <c r="BE122" s="124">
        <f>IF($N$122="základní",$J$122,0)</f>
        <v>0</v>
      </c>
      <c r="BF122" s="124">
        <f>IF($N$122="snížená",$J$122,0)</f>
        <v>0</v>
      </c>
      <c r="BG122" s="124">
        <f>IF($N$122="zákl. přenesená",$J$122,0)</f>
        <v>0</v>
      </c>
      <c r="BH122" s="124">
        <f>IF($N$122="sníž. přenesená",$J$122,0)</f>
        <v>0</v>
      </c>
      <c r="BI122" s="124">
        <f>IF($N$122="nulová",$J$122,0)</f>
        <v>0</v>
      </c>
      <c r="BJ122" s="72" t="s">
        <v>22</v>
      </c>
      <c r="BK122" s="124">
        <f>ROUND($I$122*$H$122,2)</f>
        <v>0</v>
      </c>
      <c r="BL122" s="72" t="s">
        <v>125</v>
      </c>
      <c r="BM122" s="72" t="s">
        <v>201</v>
      </c>
    </row>
    <row r="123" spans="2:47" s="6" customFormat="1" ht="30.75" customHeight="1">
      <c r="B123" s="22"/>
      <c r="D123" s="126" t="s">
        <v>134</v>
      </c>
      <c r="F123" s="132" t="s">
        <v>202</v>
      </c>
      <c r="L123" s="22"/>
      <c r="M123" s="48"/>
      <c r="T123" s="49"/>
      <c r="AT123" s="6" t="s">
        <v>134</v>
      </c>
      <c r="AU123" s="6" t="s">
        <v>82</v>
      </c>
    </row>
    <row r="124" spans="2:51" s="6" customFormat="1" ht="15.75" customHeight="1">
      <c r="B124" s="125"/>
      <c r="D124" s="133" t="s">
        <v>130</v>
      </c>
      <c r="E124" s="131"/>
      <c r="F124" s="127" t="s">
        <v>198</v>
      </c>
      <c r="H124" s="128">
        <v>900</v>
      </c>
      <c r="L124" s="125"/>
      <c r="M124" s="129"/>
      <c r="T124" s="130"/>
      <c r="AT124" s="131" t="s">
        <v>130</v>
      </c>
      <c r="AU124" s="131" t="s">
        <v>82</v>
      </c>
      <c r="AV124" s="131" t="s">
        <v>82</v>
      </c>
      <c r="AW124" s="131" t="s">
        <v>93</v>
      </c>
      <c r="AX124" s="131" t="s">
        <v>22</v>
      </c>
      <c r="AY124" s="131" t="s">
        <v>118</v>
      </c>
    </row>
    <row r="125" spans="2:65" s="6" customFormat="1" ht="15.75" customHeight="1">
      <c r="B125" s="22"/>
      <c r="C125" s="113">
        <v>18</v>
      </c>
      <c r="D125" s="113" t="s">
        <v>120</v>
      </c>
      <c r="E125" s="114" t="s">
        <v>203</v>
      </c>
      <c r="F125" s="115" t="s">
        <v>204</v>
      </c>
      <c r="G125" s="116" t="s">
        <v>123</v>
      </c>
      <c r="H125" s="117">
        <v>1500</v>
      </c>
      <c r="I125" s="118"/>
      <c r="J125" s="119">
        <f>ROUND($I$125*$H$125,2)</f>
        <v>0</v>
      </c>
      <c r="K125" s="115"/>
      <c r="L125" s="22"/>
      <c r="M125" s="120"/>
      <c r="N125" s="121" t="s">
        <v>44</v>
      </c>
      <c r="Q125" s="122">
        <v>0</v>
      </c>
      <c r="R125" s="122">
        <f>$Q$125*$H$125</f>
        <v>0</v>
      </c>
      <c r="S125" s="122">
        <v>0</v>
      </c>
      <c r="T125" s="123">
        <f>$S$125*$H$125</f>
        <v>0</v>
      </c>
      <c r="AR125" s="72" t="s">
        <v>125</v>
      </c>
      <c r="AT125" s="72" t="s">
        <v>120</v>
      </c>
      <c r="AU125" s="72" t="s">
        <v>82</v>
      </c>
      <c r="AY125" s="6" t="s">
        <v>118</v>
      </c>
      <c r="BE125" s="124">
        <f>IF($N$125="základní",$J$125,0)</f>
        <v>0</v>
      </c>
      <c r="BF125" s="124">
        <f>IF($N$125="snížená",$J$125,0)</f>
        <v>0</v>
      </c>
      <c r="BG125" s="124">
        <f>IF($N$125="zákl. přenesená",$J$125,0)</f>
        <v>0</v>
      </c>
      <c r="BH125" s="124">
        <f>IF($N$125="sníž. přenesená",$J$125,0)</f>
        <v>0</v>
      </c>
      <c r="BI125" s="124">
        <f>IF($N$125="nulová",$J$125,0)</f>
        <v>0</v>
      </c>
      <c r="BJ125" s="72" t="s">
        <v>22</v>
      </c>
      <c r="BK125" s="124">
        <f>ROUND($I$125*$H$125,2)</f>
        <v>0</v>
      </c>
      <c r="BL125" s="72" t="s">
        <v>125</v>
      </c>
      <c r="BM125" s="72" t="s">
        <v>205</v>
      </c>
    </row>
    <row r="126" spans="2:63" s="102" customFormat="1" ht="30.75" customHeight="1">
      <c r="B126" s="103"/>
      <c r="D126" s="104" t="s">
        <v>72</v>
      </c>
      <c r="E126" s="111" t="s">
        <v>82</v>
      </c>
      <c r="F126" s="111" t="s">
        <v>206</v>
      </c>
      <c r="J126" s="112">
        <f>$BK$126</f>
        <v>0</v>
      </c>
      <c r="L126" s="103"/>
      <c r="M126" s="107"/>
      <c r="P126" s="108">
        <f>SUM($P$127:$P$141)</f>
        <v>0</v>
      </c>
      <c r="R126" s="108">
        <f>SUM($R$127:$R$141)</f>
        <v>55.61597999999999</v>
      </c>
      <c r="T126" s="109">
        <f>SUM($T$127:$T$141)</f>
        <v>0</v>
      </c>
      <c r="AR126" s="104" t="s">
        <v>22</v>
      </c>
      <c r="AT126" s="104" t="s">
        <v>72</v>
      </c>
      <c r="AU126" s="104" t="s">
        <v>22</v>
      </c>
      <c r="AY126" s="104" t="s">
        <v>118</v>
      </c>
      <c r="BK126" s="110">
        <f>SUM($BK$127:$BK$141)</f>
        <v>0</v>
      </c>
    </row>
    <row r="127" spans="2:65" s="6" customFormat="1" ht="15.75" customHeight="1">
      <c r="B127" s="22"/>
      <c r="C127" s="116">
        <v>19</v>
      </c>
      <c r="D127" s="116" t="s">
        <v>120</v>
      </c>
      <c r="E127" s="114" t="s">
        <v>207</v>
      </c>
      <c r="F127" s="115" t="s">
        <v>208</v>
      </c>
      <c r="G127" s="116" t="s">
        <v>155</v>
      </c>
      <c r="H127" s="117">
        <v>17.6</v>
      </c>
      <c r="I127" s="118"/>
      <c r="J127" s="119">
        <f>ROUND($I$127*$H$127,2)</f>
        <v>0</v>
      </c>
      <c r="K127" s="115"/>
      <c r="L127" s="22"/>
      <c r="M127" s="120"/>
      <c r="N127" s="121" t="s">
        <v>44</v>
      </c>
      <c r="Q127" s="122">
        <v>1.63</v>
      </c>
      <c r="R127" s="122">
        <f>$Q$127*$H$127</f>
        <v>28.688</v>
      </c>
      <c r="S127" s="122">
        <v>0</v>
      </c>
      <c r="T127" s="123">
        <f>$S$127*$H$127</f>
        <v>0</v>
      </c>
      <c r="AR127" s="72" t="s">
        <v>125</v>
      </c>
      <c r="AT127" s="72" t="s">
        <v>120</v>
      </c>
      <c r="AU127" s="72" t="s">
        <v>82</v>
      </c>
      <c r="AY127" s="72" t="s">
        <v>118</v>
      </c>
      <c r="BE127" s="124">
        <f>IF($N$127="základní",$J$127,0)</f>
        <v>0</v>
      </c>
      <c r="BF127" s="124">
        <f>IF($N$127="snížená",$J$127,0)</f>
        <v>0</v>
      </c>
      <c r="BG127" s="124">
        <f>IF($N$127="zákl. přenesená",$J$127,0)</f>
        <v>0</v>
      </c>
      <c r="BH127" s="124">
        <f>IF($N$127="sníž. přenesená",$J$127,0)</f>
        <v>0</v>
      </c>
      <c r="BI127" s="124">
        <f>IF($N$127="nulová",$J$127,0)</f>
        <v>0</v>
      </c>
      <c r="BJ127" s="72" t="s">
        <v>22</v>
      </c>
      <c r="BK127" s="124">
        <f>ROUND($I$127*$H$127,2)</f>
        <v>0</v>
      </c>
      <c r="BL127" s="72" t="s">
        <v>125</v>
      </c>
      <c r="BM127" s="72" t="s">
        <v>209</v>
      </c>
    </row>
    <row r="128" spans="2:47" s="6" customFormat="1" ht="30.75" customHeight="1">
      <c r="B128" s="22"/>
      <c r="D128" s="126" t="s">
        <v>134</v>
      </c>
      <c r="F128" s="132" t="s">
        <v>210</v>
      </c>
      <c r="L128" s="22"/>
      <c r="M128" s="48"/>
      <c r="T128" s="49"/>
      <c r="AT128" s="6" t="s">
        <v>134</v>
      </c>
      <c r="AU128" s="6" t="s">
        <v>82</v>
      </c>
    </row>
    <row r="129" spans="2:51" s="6" customFormat="1" ht="15.75" customHeight="1">
      <c r="B129" s="125"/>
      <c r="D129" s="133" t="s">
        <v>130</v>
      </c>
      <c r="E129" s="131"/>
      <c r="F129" s="127" t="s">
        <v>211</v>
      </c>
      <c r="H129" s="128">
        <v>17.6</v>
      </c>
      <c r="L129" s="125"/>
      <c r="M129" s="129"/>
      <c r="T129" s="130"/>
      <c r="AT129" s="131" t="s">
        <v>130</v>
      </c>
      <c r="AU129" s="131" t="s">
        <v>82</v>
      </c>
      <c r="AV129" s="131" t="s">
        <v>82</v>
      </c>
      <c r="AW129" s="131" t="s">
        <v>93</v>
      </c>
      <c r="AX129" s="131" t="s">
        <v>73</v>
      </c>
      <c r="AY129" s="131" t="s">
        <v>118</v>
      </c>
    </row>
    <row r="130" spans="2:51" s="6" customFormat="1" ht="15.75" customHeight="1">
      <c r="B130" s="134"/>
      <c r="D130" s="133" t="s">
        <v>130</v>
      </c>
      <c r="E130" s="135"/>
      <c r="F130" s="136" t="s">
        <v>173</v>
      </c>
      <c r="H130" s="137">
        <v>17.6</v>
      </c>
      <c r="L130" s="134"/>
      <c r="M130" s="138"/>
      <c r="T130" s="139"/>
      <c r="AT130" s="135" t="s">
        <v>130</v>
      </c>
      <c r="AU130" s="135" t="s">
        <v>82</v>
      </c>
      <c r="AV130" s="135" t="s">
        <v>125</v>
      </c>
      <c r="AW130" s="135" t="s">
        <v>93</v>
      </c>
      <c r="AX130" s="135" t="s">
        <v>22</v>
      </c>
      <c r="AY130" s="135" t="s">
        <v>118</v>
      </c>
    </row>
    <row r="131" spans="2:65" s="6" customFormat="1" ht="15.75" customHeight="1">
      <c r="B131" s="22"/>
      <c r="C131" s="113">
        <v>20</v>
      </c>
      <c r="D131" s="113" t="s">
        <v>120</v>
      </c>
      <c r="E131" s="114" t="s">
        <v>212</v>
      </c>
      <c r="F131" s="115" t="s">
        <v>213</v>
      </c>
      <c r="G131" s="116" t="s">
        <v>150</v>
      </c>
      <c r="H131" s="117">
        <v>110</v>
      </c>
      <c r="I131" s="118"/>
      <c r="J131" s="119">
        <f>ROUND($I$131*$H$131,2)</f>
        <v>0</v>
      </c>
      <c r="K131" s="115" t="s">
        <v>124</v>
      </c>
      <c r="L131" s="22"/>
      <c r="M131" s="120"/>
      <c r="N131" s="121" t="s">
        <v>44</v>
      </c>
      <c r="Q131" s="122">
        <v>0.22657</v>
      </c>
      <c r="R131" s="122">
        <f>$Q$131*$H$131</f>
        <v>24.9227</v>
      </c>
      <c r="S131" s="122">
        <v>0</v>
      </c>
      <c r="T131" s="123">
        <f>$S$131*$H$131</f>
        <v>0</v>
      </c>
      <c r="AR131" s="72" t="s">
        <v>125</v>
      </c>
      <c r="AT131" s="72" t="s">
        <v>120</v>
      </c>
      <c r="AU131" s="72" t="s">
        <v>82</v>
      </c>
      <c r="AY131" s="6" t="s">
        <v>118</v>
      </c>
      <c r="BE131" s="124">
        <f>IF($N$131="základní",$J$131,0)</f>
        <v>0</v>
      </c>
      <c r="BF131" s="124">
        <f>IF($N$131="snížená",$J$131,0)</f>
        <v>0</v>
      </c>
      <c r="BG131" s="124">
        <f>IF($N$131="zákl. přenesená",$J$131,0)</f>
        <v>0</v>
      </c>
      <c r="BH131" s="124">
        <f>IF($N$131="sníž. přenesená",$J$131,0)</f>
        <v>0</v>
      </c>
      <c r="BI131" s="124">
        <f>IF($N$131="nulová",$J$131,0)</f>
        <v>0</v>
      </c>
      <c r="BJ131" s="72" t="s">
        <v>22</v>
      </c>
      <c r="BK131" s="124">
        <f>ROUND($I$131*$H$131,2)</f>
        <v>0</v>
      </c>
      <c r="BL131" s="72" t="s">
        <v>125</v>
      </c>
      <c r="BM131" s="72" t="s">
        <v>214</v>
      </c>
    </row>
    <row r="132" spans="2:51" s="6" customFormat="1" ht="15.75" customHeight="1">
      <c r="B132" s="125"/>
      <c r="D132" s="126" t="s">
        <v>130</v>
      </c>
      <c r="E132" s="127"/>
      <c r="F132" s="127" t="s">
        <v>215</v>
      </c>
      <c r="H132" s="128">
        <v>110</v>
      </c>
      <c r="L132" s="125"/>
      <c r="M132" s="129"/>
      <c r="T132" s="130"/>
      <c r="AT132" s="131" t="s">
        <v>130</v>
      </c>
      <c r="AU132" s="131" t="s">
        <v>82</v>
      </c>
      <c r="AV132" s="131" t="s">
        <v>82</v>
      </c>
      <c r="AW132" s="131" t="s">
        <v>93</v>
      </c>
      <c r="AX132" s="131" t="s">
        <v>22</v>
      </c>
      <c r="AY132" s="131" t="s">
        <v>118</v>
      </c>
    </row>
    <row r="133" spans="2:65" s="6" customFormat="1" ht="15.75" customHeight="1">
      <c r="B133" s="22"/>
      <c r="C133" s="113">
        <v>21</v>
      </c>
      <c r="D133" s="113" t="s">
        <v>120</v>
      </c>
      <c r="E133" s="114" t="s">
        <v>216</v>
      </c>
      <c r="F133" s="115" t="s">
        <v>217</v>
      </c>
      <c r="G133" s="116" t="s">
        <v>150</v>
      </c>
      <c r="H133" s="117">
        <v>110</v>
      </c>
      <c r="I133" s="118"/>
      <c r="J133" s="119">
        <f>ROUND($I$133*$H$133,2)</f>
        <v>0</v>
      </c>
      <c r="K133" s="115"/>
      <c r="L133" s="22"/>
      <c r="M133" s="120"/>
      <c r="N133" s="121" t="s">
        <v>44</v>
      </c>
      <c r="Q133" s="122">
        <v>0.0001</v>
      </c>
      <c r="R133" s="122">
        <f>$Q$133*$H$133</f>
        <v>0.011000000000000001</v>
      </c>
      <c r="S133" s="122">
        <v>0</v>
      </c>
      <c r="T133" s="123">
        <f>$S$133*$H$133</f>
        <v>0</v>
      </c>
      <c r="AR133" s="72" t="s">
        <v>125</v>
      </c>
      <c r="AT133" s="72" t="s">
        <v>120</v>
      </c>
      <c r="AU133" s="72" t="s">
        <v>82</v>
      </c>
      <c r="AY133" s="6" t="s">
        <v>118</v>
      </c>
      <c r="BE133" s="124">
        <f>IF($N$133="základní",$J$133,0)</f>
        <v>0</v>
      </c>
      <c r="BF133" s="124">
        <f>IF($N$133="snížená",$J$133,0)</f>
        <v>0</v>
      </c>
      <c r="BG133" s="124">
        <f>IF($N$133="zákl. přenesená",$J$133,0)</f>
        <v>0</v>
      </c>
      <c r="BH133" s="124">
        <f>IF($N$133="sníž. přenesená",$J$133,0)</f>
        <v>0</v>
      </c>
      <c r="BI133" s="124">
        <f>IF($N$133="nulová",$J$133,0)</f>
        <v>0</v>
      </c>
      <c r="BJ133" s="72" t="s">
        <v>22</v>
      </c>
      <c r="BK133" s="124">
        <f>ROUND($I$133*$H$133,2)</f>
        <v>0</v>
      </c>
      <c r="BL133" s="72" t="s">
        <v>125</v>
      </c>
      <c r="BM133" s="72" t="s">
        <v>218</v>
      </c>
    </row>
    <row r="134" spans="2:51" s="6" customFormat="1" ht="15.75" customHeight="1">
      <c r="B134" s="125"/>
      <c r="D134" s="126" t="s">
        <v>130</v>
      </c>
      <c r="E134" s="127"/>
      <c r="F134" s="127" t="s">
        <v>219</v>
      </c>
      <c r="H134" s="128">
        <v>110</v>
      </c>
      <c r="L134" s="125"/>
      <c r="M134" s="129"/>
      <c r="T134" s="130"/>
      <c r="AT134" s="131" t="s">
        <v>130</v>
      </c>
      <c r="AU134" s="131" t="s">
        <v>82</v>
      </c>
      <c r="AV134" s="131" t="s">
        <v>82</v>
      </c>
      <c r="AW134" s="131" t="s">
        <v>93</v>
      </c>
      <c r="AX134" s="131" t="s">
        <v>22</v>
      </c>
      <c r="AY134" s="131" t="s">
        <v>118</v>
      </c>
    </row>
    <row r="135" spans="2:65" s="6" customFormat="1" ht="15.75" customHeight="1">
      <c r="B135" s="22"/>
      <c r="C135" s="113">
        <v>22</v>
      </c>
      <c r="D135" s="113" t="s">
        <v>120</v>
      </c>
      <c r="E135" s="114" t="s">
        <v>220</v>
      </c>
      <c r="F135" s="115" t="s">
        <v>221</v>
      </c>
      <c r="G135" s="116" t="s">
        <v>133</v>
      </c>
      <c r="H135" s="117">
        <v>2</v>
      </c>
      <c r="I135" s="118"/>
      <c r="J135" s="119">
        <f>ROUND($I$135*$H$135,2)</f>
        <v>0</v>
      </c>
      <c r="K135" s="115"/>
      <c r="L135" s="22"/>
      <c r="M135" s="120"/>
      <c r="N135" s="121" t="s">
        <v>44</v>
      </c>
      <c r="Q135" s="122">
        <v>0.4208</v>
      </c>
      <c r="R135" s="122">
        <f>$Q$135*$H$135</f>
        <v>0.8416</v>
      </c>
      <c r="S135" s="122">
        <v>0</v>
      </c>
      <c r="T135" s="123">
        <f>$S$135*$H$135</f>
        <v>0</v>
      </c>
      <c r="AR135" s="72" t="s">
        <v>125</v>
      </c>
      <c r="AT135" s="72" t="s">
        <v>120</v>
      </c>
      <c r="AU135" s="72" t="s">
        <v>82</v>
      </c>
      <c r="AY135" s="6" t="s">
        <v>118</v>
      </c>
      <c r="BE135" s="124">
        <f>IF($N$135="základní",$J$135,0)</f>
        <v>0</v>
      </c>
      <c r="BF135" s="124">
        <f>IF($N$135="snížená",$J$135,0)</f>
        <v>0</v>
      </c>
      <c r="BG135" s="124">
        <f>IF($N$135="zákl. přenesená",$J$135,0)</f>
        <v>0</v>
      </c>
      <c r="BH135" s="124">
        <f>IF($N$135="sníž. přenesená",$J$135,0)</f>
        <v>0</v>
      </c>
      <c r="BI135" s="124">
        <f>IF($N$135="nulová",$J$135,0)</f>
        <v>0</v>
      </c>
      <c r="BJ135" s="72" t="s">
        <v>22</v>
      </c>
      <c r="BK135" s="124">
        <f>ROUND($I$135*$H$135,2)</f>
        <v>0</v>
      </c>
      <c r="BL135" s="72" t="s">
        <v>125</v>
      </c>
      <c r="BM135" s="72" t="s">
        <v>222</v>
      </c>
    </row>
    <row r="136" spans="2:51" s="6" customFormat="1" ht="15.75" customHeight="1">
      <c r="B136" s="125"/>
      <c r="D136" s="126" t="s">
        <v>130</v>
      </c>
      <c r="E136" s="127"/>
      <c r="F136" s="127" t="s">
        <v>223</v>
      </c>
      <c r="H136" s="128">
        <v>2</v>
      </c>
      <c r="L136" s="125"/>
      <c r="M136" s="129"/>
      <c r="T136" s="130"/>
      <c r="AT136" s="131" t="s">
        <v>130</v>
      </c>
      <c r="AU136" s="131" t="s">
        <v>82</v>
      </c>
      <c r="AV136" s="131" t="s">
        <v>82</v>
      </c>
      <c r="AW136" s="131" t="s">
        <v>93</v>
      </c>
      <c r="AX136" s="131" t="s">
        <v>22</v>
      </c>
      <c r="AY136" s="131" t="s">
        <v>118</v>
      </c>
    </row>
    <row r="137" spans="2:65" s="6" customFormat="1" ht="15.75" customHeight="1">
      <c r="B137" s="22"/>
      <c r="C137" s="113">
        <v>23</v>
      </c>
      <c r="D137" s="113" t="s">
        <v>120</v>
      </c>
      <c r="E137" s="114" t="s">
        <v>224</v>
      </c>
      <c r="F137" s="115" t="s">
        <v>225</v>
      </c>
      <c r="G137" s="116" t="s">
        <v>133</v>
      </c>
      <c r="H137" s="117">
        <v>2</v>
      </c>
      <c r="I137" s="118"/>
      <c r="J137" s="119">
        <f>ROUND($I$137*$H$137,2)</f>
        <v>0</v>
      </c>
      <c r="K137" s="115"/>
      <c r="L137" s="22"/>
      <c r="M137" s="120"/>
      <c r="N137" s="121" t="s">
        <v>44</v>
      </c>
      <c r="Q137" s="122">
        <v>0.4208</v>
      </c>
      <c r="R137" s="122">
        <f>$Q$137*$H$137</f>
        <v>0.8416</v>
      </c>
      <c r="S137" s="122">
        <v>0</v>
      </c>
      <c r="T137" s="123">
        <f>$S$137*$H$137</f>
        <v>0</v>
      </c>
      <c r="AR137" s="72" t="s">
        <v>125</v>
      </c>
      <c r="AT137" s="72" t="s">
        <v>120</v>
      </c>
      <c r="AU137" s="72" t="s">
        <v>82</v>
      </c>
      <c r="AY137" s="6" t="s">
        <v>118</v>
      </c>
      <c r="BE137" s="124">
        <f>IF($N$137="základní",$J$137,0)</f>
        <v>0</v>
      </c>
      <c r="BF137" s="124">
        <f>IF($N$137="snížená",$J$137,0)</f>
        <v>0</v>
      </c>
      <c r="BG137" s="124">
        <f>IF($N$137="zákl. přenesená",$J$137,0)</f>
        <v>0</v>
      </c>
      <c r="BH137" s="124">
        <f>IF($N$137="sníž. přenesená",$J$137,0)</f>
        <v>0</v>
      </c>
      <c r="BI137" s="124">
        <f>IF($N$137="nulová",$J$137,0)</f>
        <v>0</v>
      </c>
      <c r="BJ137" s="72" t="s">
        <v>22</v>
      </c>
      <c r="BK137" s="124">
        <f>ROUND($I$137*$H$137,2)</f>
        <v>0</v>
      </c>
      <c r="BL137" s="72" t="s">
        <v>125</v>
      </c>
      <c r="BM137" s="72" t="s">
        <v>226</v>
      </c>
    </row>
    <row r="138" spans="2:51" s="6" customFormat="1" ht="15.75" customHeight="1">
      <c r="B138" s="125"/>
      <c r="D138" s="126" t="s">
        <v>130</v>
      </c>
      <c r="E138" s="127"/>
      <c r="F138" s="127" t="s">
        <v>82</v>
      </c>
      <c r="H138" s="128">
        <v>2</v>
      </c>
      <c r="L138" s="125"/>
      <c r="M138" s="129"/>
      <c r="T138" s="130"/>
      <c r="AT138" s="131" t="s">
        <v>130</v>
      </c>
      <c r="AU138" s="131" t="s">
        <v>82</v>
      </c>
      <c r="AV138" s="131" t="s">
        <v>82</v>
      </c>
      <c r="AW138" s="131" t="s">
        <v>93</v>
      </c>
      <c r="AX138" s="131" t="s">
        <v>22</v>
      </c>
      <c r="AY138" s="131" t="s">
        <v>118</v>
      </c>
    </row>
    <row r="139" spans="2:65" s="6" customFormat="1" ht="15.75" customHeight="1">
      <c r="B139" s="22"/>
      <c r="C139" s="113">
        <v>24</v>
      </c>
      <c r="D139" s="113" t="s">
        <v>120</v>
      </c>
      <c r="E139" s="114" t="s">
        <v>227</v>
      </c>
      <c r="F139" s="115" t="s">
        <v>228</v>
      </c>
      <c r="G139" s="116" t="s">
        <v>133</v>
      </c>
      <c r="H139" s="117">
        <v>1</v>
      </c>
      <c r="I139" s="118"/>
      <c r="J139" s="119">
        <f>ROUND($I$139*$H$139,2)</f>
        <v>0</v>
      </c>
      <c r="K139" s="115"/>
      <c r="L139" s="22"/>
      <c r="M139" s="120"/>
      <c r="N139" s="121" t="s">
        <v>44</v>
      </c>
      <c r="Q139" s="122">
        <v>0.31108</v>
      </c>
      <c r="R139" s="122">
        <f>$Q$139*$H$139</f>
        <v>0.31108</v>
      </c>
      <c r="S139" s="122">
        <v>0</v>
      </c>
      <c r="T139" s="123">
        <f>$S$139*$H$139</f>
        <v>0</v>
      </c>
      <c r="AR139" s="72" t="s">
        <v>125</v>
      </c>
      <c r="AT139" s="72" t="s">
        <v>120</v>
      </c>
      <c r="AU139" s="72" t="s">
        <v>82</v>
      </c>
      <c r="AY139" s="6" t="s">
        <v>118</v>
      </c>
      <c r="BE139" s="124">
        <f>IF($N$139="základní",$J$139,0)</f>
        <v>0</v>
      </c>
      <c r="BF139" s="124">
        <f>IF($N$139="snížená",$J$139,0)</f>
        <v>0</v>
      </c>
      <c r="BG139" s="124">
        <f>IF($N$139="zákl. přenesená",$J$139,0)</f>
        <v>0</v>
      </c>
      <c r="BH139" s="124">
        <f>IF($N$139="sníž. přenesená",$J$139,0)</f>
        <v>0</v>
      </c>
      <c r="BI139" s="124">
        <f>IF($N$139="nulová",$J$139,0)</f>
        <v>0</v>
      </c>
      <c r="BJ139" s="72" t="s">
        <v>22</v>
      </c>
      <c r="BK139" s="124">
        <f>ROUND($I$139*$H$139,2)</f>
        <v>0</v>
      </c>
      <c r="BL139" s="72" t="s">
        <v>125</v>
      </c>
      <c r="BM139" s="72" t="s">
        <v>229</v>
      </c>
    </row>
    <row r="140" spans="2:65" s="6" customFormat="1" ht="15.75" customHeight="1">
      <c r="B140" s="22"/>
      <c r="C140" s="116">
        <v>25</v>
      </c>
      <c r="D140" s="116" t="s">
        <v>120</v>
      </c>
      <c r="E140" s="114" t="s">
        <v>230</v>
      </c>
      <c r="F140" s="115" t="s">
        <v>231</v>
      </c>
      <c r="G140" s="116" t="s">
        <v>181</v>
      </c>
      <c r="H140" s="117">
        <v>1</v>
      </c>
      <c r="I140" s="118"/>
      <c r="J140" s="119">
        <f>ROUND($I$140*$H$140,2)</f>
        <v>0</v>
      </c>
      <c r="K140" s="115"/>
      <c r="L140" s="22"/>
      <c r="M140" s="120"/>
      <c r="N140" s="121" t="s">
        <v>44</v>
      </c>
      <c r="Q140" s="122">
        <v>0</v>
      </c>
      <c r="R140" s="122">
        <f>$Q$140*$H$140</f>
        <v>0</v>
      </c>
      <c r="S140" s="122">
        <v>0</v>
      </c>
      <c r="T140" s="123">
        <f>$S$140*$H$140</f>
        <v>0</v>
      </c>
      <c r="AR140" s="72" t="s">
        <v>125</v>
      </c>
      <c r="AT140" s="72" t="s">
        <v>120</v>
      </c>
      <c r="AU140" s="72" t="s">
        <v>82</v>
      </c>
      <c r="AY140" s="72" t="s">
        <v>118</v>
      </c>
      <c r="BE140" s="124">
        <f>IF($N$140="základní",$J$140,0)</f>
        <v>0</v>
      </c>
      <c r="BF140" s="124">
        <f>IF($N$140="snížená",$J$140,0)</f>
        <v>0</v>
      </c>
      <c r="BG140" s="124">
        <f>IF($N$140="zákl. přenesená",$J$140,0)</f>
        <v>0</v>
      </c>
      <c r="BH140" s="124">
        <f>IF($N$140="sníž. přenesená",$J$140,0)</f>
        <v>0</v>
      </c>
      <c r="BI140" s="124">
        <f>IF($N$140="nulová",$J$140,0)</f>
        <v>0</v>
      </c>
      <c r="BJ140" s="72" t="s">
        <v>22</v>
      </c>
      <c r="BK140" s="124">
        <f>ROUND($I$140*$H$140,2)</f>
        <v>0</v>
      </c>
      <c r="BL140" s="72" t="s">
        <v>125</v>
      </c>
      <c r="BM140" s="72" t="s">
        <v>232</v>
      </c>
    </row>
    <row r="141" spans="2:47" s="6" customFormat="1" ht="30.75" customHeight="1">
      <c r="B141" s="22"/>
      <c r="D141" s="126" t="s">
        <v>134</v>
      </c>
      <c r="F141" s="132" t="s">
        <v>233</v>
      </c>
      <c r="L141" s="22"/>
      <c r="M141" s="48"/>
      <c r="T141" s="49"/>
      <c r="AT141" s="6" t="s">
        <v>134</v>
      </c>
      <c r="AU141" s="6" t="s">
        <v>82</v>
      </c>
    </row>
    <row r="142" spans="2:63" s="102" customFormat="1" ht="30.75" customHeight="1">
      <c r="B142" s="103"/>
      <c r="D142" s="104" t="s">
        <v>72</v>
      </c>
      <c r="E142" s="111" t="s">
        <v>132</v>
      </c>
      <c r="F142" s="111" t="s">
        <v>234</v>
      </c>
      <c r="J142" s="112">
        <f>$BK$142</f>
        <v>0</v>
      </c>
      <c r="L142" s="103"/>
      <c r="M142" s="107"/>
      <c r="P142" s="108">
        <f>SUM($P$143:$P$160)</f>
        <v>0</v>
      </c>
      <c r="R142" s="108">
        <f>SUM($R$143:$R$160)</f>
        <v>25.7442248</v>
      </c>
      <c r="T142" s="109">
        <f>SUM($T$143:$T$160)</f>
        <v>0</v>
      </c>
      <c r="AR142" s="104" t="s">
        <v>22</v>
      </c>
      <c r="AT142" s="104" t="s">
        <v>72</v>
      </c>
      <c r="AU142" s="104" t="s">
        <v>22</v>
      </c>
      <c r="AY142" s="104" t="s">
        <v>118</v>
      </c>
      <c r="BK142" s="110">
        <f>SUM($BK$143:$BK$160)</f>
        <v>0</v>
      </c>
    </row>
    <row r="143" spans="2:65" s="6" customFormat="1" ht="15.75" customHeight="1">
      <c r="B143" s="22"/>
      <c r="C143" s="113">
        <v>26</v>
      </c>
      <c r="D143" s="113" t="s">
        <v>120</v>
      </c>
      <c r="E143" s="114" t="s">
        <v>235</v>
      </c>
      <c r="F143" s="115" t="s">
        <v>236</v>
      </c>
      <c r="G143" s="116" t="s">
        <v>123</v>
      </c>
      <c r="H143" s="117">
        <v>32.4</v>
      </c>
      <c r="I143" s="118"/>
      <c r="J143" s="119">
        <f>ROUND($I$143*$H$143,2)</f>
        <v>0</v>
      </c>
      <c r="K143" s="115" t="s">
        <v>124</v>
      </c>
      <c r="L143" s="22"/>
      <c r="M143" s="120"/>
      <c r="N143" s="121" t="s">
        <v>44</v>
      </c>
      <c r="Q143" s="122">
        <v>0</v>
      </c>
      <c r="R143" s="122">
        <f>$Q$143*$H$143</f>
        <v>0</v>
      </c>
      <c r="S143" s="122">
        <v>0</v>
      </c>
      <c r="T143" s="123">
        <f>$S$143*$H$143</f>
        <v>0</v>
      </c>
      <c r="AR143" s="72" t="s">
        <v>125</v>
      </c>
      <c r="AT143" s="72" t="s">
        <v>120</v>
      </c>
      <c r="AU143" s="72" t="s">
        <v>82</v>
      </c>
      <c r="AY143" s="6" t="s">
        <v>118</v>
      </c>
      <c r="BE143" s="124">
        <f>IF($N$143="základní",$J$143,0)</f>
        <v>0</v>
      </c>
      <c r="BF143" s="124">
        <f>IF($N$143="snížená",$J$143,0)</f>
        <v>0</v>
      </c>
      <c r="BG143" s="124">
        <f>IF($N$143="zákl. přenesená",$J$143,0)</f>
        <v>0</v>
      </c>
      <c r="BH143" s="124">
        <f>IF($N$143="sníž. přenesená",$J$143,0)</f>
        <v>0</v>
      </c>
      <c r="BI143" s="124">
        <f>IF($N$143="nulová",$J$143,0)</f>
        <v>0</v>
      </c>
      <c r="BJ143" s="72" t="s">
        <v>22</v>
      </c>
      <c r="BK143" s="124">
        <f>ROUND($I$143*$H$143,2)</f>
        <v>0</v>
      </c>
      <c r="BL143" s="72" t="s">
        <v>125</v>
      </c>
      <c r="BM143" s="72" t="s">
        <v>237</v>
      </c>
    </row>
    <row r="144" spans="2:47" s="6" customFormat="1" ht="30.75" customHeight="1">
      <c r="B144" s="22"/>
      <c r="D144" s="126" t="s">
        <v>134</v>
      </c>
      <c r="F144" s="132" t="s">
        <v>238</v>
      </c>
      <c r="L144" s="22"/>
      <c r="M144" s="48"/>
      <c r="T144" s="49"/>
      <c r="AT144" s="6" t="s">
        <v>134</v>
      </c>
      <c r="AU144" s="6" t="s">
        <v>82</v>
      </c>
    </row>
    <row r="145" spans="2:51" s="6" customFormat="1" ht="15.75" customHeight="1">
      <c r="B145" s="125"/>
      <c r="D145" s="133" t="s">
        <v>130</v>
      </c>
      <c r="E145" s="131"/>
      <c r="F145" s="127" t="s">
        <v>239</v>
      </c>
      <c r="H145" s="128">
        <v>10.8</v>
      </c>
      <c r="L145" s="125"/>
      <c r="M145" s="129"/>
      <c r="T145" s="130"/>
      <c r="AT145" s="131" t="s">
        <v>130</v>
      </c>
      <c r="AU145" s="131" t="s">
        <v>82</v>
      </c>
      <c r="AV145" s="131" t="s">
        <v>82</v>
      </c>
      <c r="AW145" s="131" t="s">
        <v>93</v>
      </c>
      <c r="AX145" s="131" t="s">
        <v>73</v>
      </c>
      <c r="AY145" s="131" t="s">
        <v>118</v>
      </c>
    </row>
    <row r="146" spans="2:51" s="6" customFormat="1" ht="15.75" customHeight="1">
      <c r="B146" s="125"/>
      <c r="D146" s="133" t="s">
        <v>130</v>
      </c>
      <c r="E146" s="131"/>
      <c r="F146" s="127" t="s">
        <v>240</v>
      </c>
      <c r="H146" s="128">
        <v>21.6</v>
      </c>
      <c r="L146" s="125"/>
      <c r="M146" s="129"/>
      <c r="T146" s="130"/>
      <c r="AT146" s="131" t="s">
        <v>130</v>
      </c>
      <c r="AU146" s="131" t="s">
        <v>82</v>
      </c>
      <c r="AV146" s="131" t="s">
        <v>82</v>
      </c>
      <c r="AW146" s="131" t="s">
        <v>93</v>
      </c>
      <c r="AX146" s="131" t="s">
        <v>73</v>
      </c>
      <c r="AY146" s="131" t="s">
        <v>118</v>
      </c>
    </row>
    <row r="147" spans="2:51" s="6" customFormat="1" ht="15.75" customHeight="1">
      <c r="B147" s="134"/>
      <c r="D147" s="133" t="s">
        <v>130</v>
      </c>
      <c r="E147" s="135"/>
      <c r="F147" s="136" t="s">
        <v>173</v>
      </c>
      <c r="H147" s="137">
        <v>32.4</v>
      </c>
      <c r="L147" s="134"/>
      <c r="M147" s="138"/>
      <c r="T147" s="139"/>
      <c r="AT147" s="135" t="s">
        <v>130</v>
      </c>
      <c r="AU147" s="135" t="s">
        <v>82</v>
      </c>
      <c r="AV147" s="135" t="s">
        <v>125</v>
      </c>
      <c r="AW147" s="135" t="s">
        <v>93</v>
      </c>
      <c r="AX147" s="135" t="s">
        <v>22</v>
      </c>
      <c r="AY147" s="135" t="s">
        <v>118</v>
      </c>
    </row>
    <row r="148" spans="2:65" s="6" customFormat="1" ht="15.75" customHeight="1">
      <c r="B148" s="22"/>
      <c r="C148" s="113">
        <v>27</v>
      </c>
      <c r="D148" s="113" t="s">
        <v>120</v>
      </c>
      <c r="E148" s="114" t="s">
        <v>241</v>
      </c>
      <c r="F148" s="115" t="s">
        <v>242</v>
      </c>
      <c r="G148" s="116" t="s">
        <v>155</v>
      </c>
      <c r="H148" s="117">
        <v>9.72</v>
      </c>
      <c r="I148" s="118"/>
      <c r="J148" s="119">
        <f>ROUND($I$148*$H$148,2)</f>
        <v>0</v>
      </c>
      <c r="K148" s="115" t="s">
        <v>124</v>
      </c>
      <c r="L148" s="22"/>
      <c r="M148" s="120"/>
      <c r="N148" s="121" t="s">
        <v>44</v>
      </c>
      <c r="Q148" s="122">
        <v>2.25634</v>
      </c>
      <c r="R148" s="122">
        <f>$Q$148*$H$148</f>
        <v>21.931624799999998</v>
      </c>
      <c r="S148" s="122">
        <v>0</v>
      </c>
      <c r="T148" s="123">
        <f>$S$148*$H$148</f>
        <v>0</v>
      </c>
      <c r="AR148" s="72" t="s">
        <v>125</v>
      </c>
      <c r="AT148" s="72" t="s">
        <v>120</v>
      </c>
      <c r="AU148" s="72" t="s">
        <v>82</v>
      </c>
      <c r="AY148" s="6" t="s">
        <v>118</v>
      </c>
      <c r="BE148" s="124">
        <f>IF($N$148="základní",$J$148,0)</f>
        <v>0</v>
      </c>
      <c r="BF148" s="124">
        <f>IF($N$148="snížená",$J$148,0)</f>
        <v>0</v>
      </c>
      <c r="BG148" s="124">
        <f>IF($N$148="zákl. přenesená",$J$148,0)</f>
        <v>0</v>
      </c>
      <c r="BH148" s="124">
        <f>IF($N$148="sníž. přenesená",$J$148,0)</f>
        <v>0</v>
      </c>
      <c r="BI148" s="124">
        <f>IF($N$148="nulová",$J$148,0)</f>
        <v>0</v>
      </c>
      <c r="BJ148" s="72" t="s">
        <v>22</v>
      </c>
      <c r="BK148" s="124">
        <f>ROUND($I$148*$H$148,2)</f>
        <v>0</v>
      </c>
      <c r="BL148" s="72" t="s">
        <v>125</v>
      </c>
      <c r="BM148" s="72" t="s">
        <v>243</v>
      </c>
    </row>
    <row r="149" spans="2:47" s="6" customFormat="1" ht="30.75" customHeight="1">
      <c r="B149" s="22"/>
      <c r="D149" s="126" t="s">
        <v>134</v>
      </c>
      <c r="F149" s="132" t="s">
        <v>244</v>
      </c>
      <c r="L149" s="22"/>
      <c r="M149" s="48"/>
      <c r="T149" s="49"/>
      <c r="AT149" s="6" t="s">
        <v>134</v>
      </c>
      <c r="AU149" s="6" t="s">
        <v>82</v>
      </c>
    </row>
    <row r="150" spans="2:51" s="6" customFormat="1" ht="15.75" customHeight="1">
      <c r="B150" s="125"/>
      <c r="D150" s="133" t="s">
        <v>130</v>
      </c>
      <c r="E150" s="131"/>
      <c r="F150" s="127" t="s">
        <v>245</v>
      </c>
      <c r="H150" s="128">
        <v>9.72</v>
      </c>
      <c r="L150" s="125"/>
      <c r="M150" s="129"/>
      <c r="T150" s="130"/>
      <c r="AT150" s="131" t="s">
        <v>130</v>
      </c>
      <c r="AU150" s="131" t="s">
        <v>82</v>
      </c>
      <c r="AV150" s="131" t="s">
        <v>82</v>
      </c>
      <c r="AW150" s="131" t="s">
        <v>93</v>
      </c>
      <c r="AX150" s="131" t="s">
        <v>73</v>
      </c>
      <c r="AY150" s="131" t="s">
        <v>118</v>
      </c>
    </row>
    <row r="151" spans="2:51" s="6" customFormat="1" ht="15.75" customHeight="1">
      <c r="B151" s="134"/>
      <c r="D151" s="133" t="s">
        <v>130</v>
      </c>
      <c r="E151" s="135"/>
      <c r="F151" s="136" t="s">
        <v>173</v>
      </c>
      <c r="H151" s="137">
        <v>9.72</v>
      </c>
      <c r="L151" s="134"/>
      <c r="M151" s="138"/>
      <c r="T151" s="139"/>
      <c r="AT151" s="135" t="s">
        <v>130</v>
      </c>
      <c r="AU151" s="135" t="s">
        <v>82</v>
      </c>
      <c r="AV151" s="135" t="s">
        <v>125</v>
      </c>
      <c r="AW151" s="135" t="s">
        <v>93</v>
      </c>
      <c r="AX151" s="135" t="s">
        <v>22</v>
      </c>
      <c r="AY151" s="135" t="s">
        <v>118</v>
      </c>
    </row>
    <row r="152" spans="2:65" s="6" customFormat="1" ht="15.75" customHeight="1">
      <c r="B152" s="22"/>
      <c r="C152" s="113">
        <v>28</v>
      </c>
      <c r="D152" s="113" t="s">
        <v>120</v>
      </c>
      <c r="E152" s="114" t="s">
        <v>246</v>
      </c>
      <c r="F152" s="115" t="s">
        <v>247</v>
      </c>
      <c r="G152" s="116" t="s">
        <v>133</v>
      </c>
      <c r="H152" s="117">
        <v>20</v>
      </c>
      <c r="I152" s="118"/>
      <c r="J152" s="119">
        <f>ROUND($I$152*$H$152,2)</f>
        <v>0</v>
      </c>
      <c r="K152" s="115" t="s">
        <v>124</v>
      </c>
      <c r="L152" s="22"/>
      <c r="M152" s="120"/>
      <c r="N152" s="121" t="s">
        <v>44</v>
      </c>
      <c r="Q152" s="122">
        <v>0.17489</v>
      </c>
      <c r="R152" s="122">
        <f>$Q$152*$H$152</f>
        <v>3.4978</v>
      </c>
      <c r="S152" s="122">
        <v>0</v>
      </c>
      <c r="T152" s="123">
        <f>$S$152*$H$152</f>
        <v>0</v>
      </c>
      <c r="AR152" s="72" t="s">
        <v>125</v>
      </c>
      <c r="AT152" s="72" t="s">
        <v>120</v>
      </c>
      <c r="AU152" s="72" t="s">
        <v>82</v>
      </c>
      <c r="AY152" s="6" t="s">
        <v>118</v>
      </c>
      <c r="BE152" s="124">
        <f>IF($N$152="základní",$J$152,0)</f>
        <v>0</v>
      </c>
      <c r="BF152" s="124">
        <f>IF($N$152="snížená",$J$152,0)</f>
        <v>0</v>
      </c>
      <c r="BG152" s="124">
        <f>IF($N$152="zákl. přenesená",$J$152,0)</f>
        <v>0</v>
      </c>
      <c r="BH152" s="124">
        <f>IF($N$152="sníž. přenesená",$J$152,0)</f>
        <v>0</v>
      </c>
      <c r="BI152" s="124">
        <f>IF($N$152="nulová",$J$152,0)</f>
        <v>0</v>
      </c>
      <c r="BJ152" s="72" t="s">
        <v>22</v>
      </c>
      <c r="BK152" s="124">
        <f>ROUND($I$152*$H$152,2)</f>
        <v>0</v>
      </c>
      <c r="BL152" s="72" t="s">
        <v>125</v>
      </c>
      <c r="BM152" s="72" t="s">
        <v>248</v>
      </c>
    </row>
    <row r="153" spans="2:47" s="6" customFormat="1" ht="30.75" customHeight="1">
      <c r="B153" s="22"/>
      <c r="D153" s="126" t="s">
        <v>134</v>
      </c>
      <c r="F153" s="132" t="s">
        <v>249</v>
      </c>
      <c r="L153" s="22"/>
      <c r="M153" s="48"/>
      <c r="T153" s="49"/>
      <c r="AT153" s="6" t="s">
        <v>134</v>
      </c>
      <c r="AU153" s="6" t="s">
        <v>82</v>
      </c>
    </row>
    <row r="154" spans="2:65" s="6" customFormat="1" ht="15.75" customHeight="1">
      <c r="B154" s="22"/>
      <c r="C154" s="140">
        <v>29</v>
      </c>
      <c r="D154" s="140" t="s">
        <v>250</v>
      </c>
      <c r="E154" s="141" t="s">
        <v>251</v>
      </c>
      <c r="F154" s="142" t="s">
        <v>252</v>
      </c>
      <c r="G154" s="143" t="s">
        <v>133</v>
      </c>
      <c r="H154" s="144">
        <v>20</v>
      </c>
      <c r="I154" s="145"/>
      <c r="J154" s="146">
        <f>ROUND($I$154*$H$154,2)</f>
        <v>0</v>
      </c>
      <c r="K154" s="142" t="s">
        <v>124</v>
      </c>
      <c r="L154" s="147"/>
      <c r="M154" s="148"/>
      <c r="N154" s="149" t="s">
        <v>44</v>
      </c>
      <c r="Q154" s="122">
        <v>0.0035</v>
      </c>
      <c r="R154" s="122">
        <f>$Q$154*$H$154</f>
        <v>0.07</v>
      </c>
      <c r="S154" s="122">
        <v>0</v>
      </c>
      <c r="T154" s="123">
        <f>$S$154*$H$154</f>
        <v>0</v>
      </c>
      <c r="AR154" s="72" t="s">
        <v>148</v>
      </c>
      <c r="AT154" s="72" t="s">
        <v>250</v>
      </c>
      <c r="AU154" s="72" t="s">
        <v>82</v>
      </c>
      <c r="AY154" s="6" t="s">
        <v>118</v>
      </c>
      <c r="BE154" s="124">
        <f>IF($N$154="základní",$J$154,0)</f>
        <v>0</v>
      </c>
      <c r="BF154" s="124">
        <f>IF($N$154="snížená",$J$154,0)</f>
        <v>0</v>
      </c>
      <c r="BG154" s="124">
        <f>IF($N$154="zákl. přenesená",$J$154,0)</f>
        <v>0</v>
      </c>
      <c r="BH154" s="124">
        <f>IF($N$154="sníž. přenesená",$J$154,0)</f>
        <v>0</v>
      </c>
      <c r="BI154" s="124">
        <f>IF($N$154="nulová",$J$154,0)</f>
        <v>0</v>
      </c>
      <c r="BJ154" s="72" t="s">
        <v>22</v>
      </c>
      <c r="BK154" s="124">
        <f>ROUND($I$154*$H$154,2)</f>
        <v>0</v>
      </c>
      <c r="BL154" s="72" t="s">
        <v>125</v>
      </c>
      <c r="BM154" s="72" t="s">
        <v>253</v>
      </c>
    </row>
    <row r="155" spans="2:65" s="6" customFormat="1" ht="15.75" customHeight="1">
      <c r="B155" s="22"/>
      <c r="C155" s="116">
        <v>30</v>
      </c>
      <c r="D155" s="116" t="s">
        <v>120</v>
      </c>
      <c r="E155" s="114" t="s">
        <v>254</v>
      </c>
      <c r="F155" s="115" t="s">
        <v>255</v>
      </c>
      <c r="G155" s="116" t="s">
        <v>150</v>
      </c>
      <c r="H155" s="117">
        <v>34</v>
      </c>
      <c r="I155" s="118"/>
      <c r="J155" s="119">
        <f>ROUND($I$155*$H$155,2)</f>
        <v>0</v>
      </c>
      <c r="K155" s="115" t="s">
        <v>124</v>
      </c>
      <c r="L155" s="22"/>
      <c r="M155" s="120"/>
      <c r="N155" s="121" t="s">
        <v>44</v>
      </c>
      <c r="Q155" s="122">
        <v>0</v>
      </c>
      <c r="R155" s="122">
        <f>$Q$155*$H$155</f>
        <v>0</v>
      </c>
      <c r="S155" s="122">
        <v>0</v>
      </c>
      <c r="T155" s="123">
        <f>$S$155*$H$155</f>
        <v>0</v>
      </c>
      <c r="AR155" s="72" t="s">
        <v>125</v>
      </c>
      <c r="AT155" s="72" t="s">
        <v>120</v>
      </c>
      <c r="AU155" s="72" t="s">
        <v>82</v>
      </c>
      <c r="AY155" s="72" t="s">
        <v>118</v>
      </c>
      <c r="BE155" s="124">
        <f>IF($N$155="základní",$J$155,0)</f>
        <v>0</v>
      </c>
      <c r="BF155" s="124">
        <f>IF($N$155="snížená",$J$155,0)</f>
        <v>0</v>
      </c>
      <c r="BG155" s="124">
        <f>IF($N$155="zákl. přenesená",$J$155,0)</f>
        <v>0</v>
      </c>
      <c r="BH155" s="124">
        <f>IF($N$155="sníž. přenesená",$J$155,0)</f>
        <v>0</v>
      </c>
      <c r="BI155" s="124">
        <f>IF($N$155="nulová",$J$155,0)</f>
        <v>0</v>
      </c>
      <c r="BJ155" s="72" t="s">
        <v>22</v>
      </c>
      <c r="BK155" s="124">
        <f>ROUND($I$155*$H$155,2)</f>
        <v>0</v>
      </c>
      <c r="BL155" s="72" t="s">
        <v>125</v>
      </c>
      <c r="BM155" s="72" t="s">
        <v>256</v>
      </c>
    </row>
    <row r="156" spans="2:51" s="6" customFormat="1" ht="15.75" customHeight="1">
      <c r="B156" s="125"/>
      <c r="D156" s="126" t="s">
        <v>130</v>
      </c>
      <c r="E156" s="127"/>
      <c r="F156" s="127" t="s">
        <v>257</v>
      </c>
      <c r="H156" s="128">
        <v>34</v>
      </c>
      <c r="L156" s="125"/>
      <c r="M156" s="129"/>
      <c r="T156" s="130"/>
      <c r="AT156" s="131" t="s">
        <v>130</v>
      </c>
      <c r="AU156" s="131" t="s">
        <v>82</v>
      </c>
      <c r="AV156" s="131" t="s">
        <v>82</v>
      </c>
      <c r="AW156" s="131" t="s">
        <v>93</v>
      </c>
      <c r="AX156" s="131" t="s">
        <v>22</v>
      </c>
      <c r="AY156" s="131" t="s">
        <v>118</v>
      </c>
    </row>
    <row r="157" spans="2:65" s="6" customFormat="1" ht="15.75" customHeight="1">
      <c r="B157" s="22"/>
      <c r="C157" s="140">
        <v>31</v>
      </c>
      <c r="D157" s="140" t="s">
        <v>250</v>
      </c>
      <c r="E157" s="141" t="s">
        <v>258</v>
      </c>
      <c r="F157" s="142" t="s">
        <v>259</v>
      </c>
      <c r="G157" s="143" t="s">
        <v>150</v>
      </c>
      <c r="H157" s="144">
        <v>102</v>
      </c>
      <c r="I157" s="145"/>
      <c r="J157" s="146">
        <f>ROUND($I$157*$H$157,2)</f>
        <v>0</v>
      </c>
      <c r="K157" s="142" t="s">
        <v>124</v>
      </c>
      <c r="L157" s="147"/>
      <c r="M157" s="148"/>
      <c r="N157" s="149" t="s">
        <v>44</v>
      </c>
      <c r="Q157" s="122">
        <v>0.0024</v>
      </c>
      <c r="R157" s="122">
        <f>$Q$157*$H$157</f>
        <v>0.2448</v>
      </c>
      <c r="S157" s="122">
        <v>0</v>
      </c>
      <c r="T157" s="123">
        <f>$S$157*$H$157</f>
        <v>0</v>
      </c>
      <c r="AR157" s="72" t="s">
        <v>148</v>
      </c>
      <c r="AT157" s="72" t="s">
        <v>250</v>
      </c>
      <c r="AU157" s="72" t="s">
        <v>82</v>
      </c>
      <c r="AY157" s="6" t="s">
        <v>118</v>
      </c>
      <c r="BE157" s="124">
        <f>IF($N$157="základní",$J$157,0)</f>
        <v>0</v>
      </c>
      <c r="BF157" s="124">
        <f>IF($N$157="snížená",$J$157,0)</f>
        <v>0</v>
      </c>
      <c r="BG157" s="124">
        <f>IF($N$157="zákl. přenesená",$J$157,0)</f>
        <v>0</v>
      </c>
      <c r="BH157" s="124">
        <f>IF($N$157="sníž. přenesená",$J$157,0)</f>
        <v>0</v>
      </c>
      <c r="BI157" s="124">
        <f>IF($N$157="nulová",$J$157,0)</f>
        <v>0</v>
      </c>
      <c r="BJ157" s="72" t="s">
        <v>22</v>
      </c>
      <c r="BK157" s="124">
        <f>ROUND($I$157*$H$157,2)</f>
        <v>0</v>
      </c>
      <c r="BL157" s="72" t="s">
        <v>125</v>
      </c>
      <c r="BM157" s="72" t="s">
        <v>260</v>
      </c>
    </row>
    <row r="158" spans="2:47" s="6" customFormat="1" ht="30.75" customHeight="1">
      <c r="B158" s="22"/>
      <c r="D158" s="126" t="s">
        <v>134</v>
      </c>
      <c r="F158" s="132" t="s">
        <v>261</v>
      </c>
      <c r="L158" s="22"/>
      <c r="M158" s="48"/>
      <c r="T158" s="49"/>
      <c r="AT158" s="6" t="s">
        <v>134</v>
      </c>
      <c r="AU158" s="6" t="s">
        <v>82</v>
      </c>
    </row>
    <row r="159" spans="2:51" s="6" customFormat="1" ht="15.75" customHeight="1">
      <c r="B159" s="125"/>
      <c r="D159" s="133" t="s">
        <v>130</v>
      </c>
      <c r="E159" s="131"/>
      <c r="F159" s="127" t="s">
        <v>262</v>
      </c>
      <c r="H159" s="128">
        <v>102</v>
      </c>
      <c r="L159" s="125"/>
      <c r="M159" s="129"/>
      <c r="T159" s="130"/>
      <c r="AT159" s="131" t="s">
        <v>130</v>
      </c>
      <c r="AU159" s="131" t="s">
        <v>82</v>
      </c>
      <c r="AV159" s="131" t="s">
        <v>82</v>
      </c>
      <c r="AW159" s="131" t="s">
        <v>93</v>
      </c>
      <c r="AX159" s="131" t="s">
        <v>73</v>
      </c>
      <c r="AY159" s="131" t="s">
        <v>118</v>
      </c>
    </row>
    <row r="160" spans="2:51" s="6" customFormat="1" ht="15.75" customHeight="1">
      <c r="B160" s="134"/>
      <c r="D160" s="133" t="s">
        <v>130</v>
      </c>
      <c r="E160" s="135"/>
      <c r="F160" s="136" t="s">
        <v>173</v>
      </c>
      <c r="H160" s="137">
        <v>102</v>
      </c>
      <c r="L160" s="134"/>
      <c r="M160" s="138"/>
      <c r="T160" s="139"/>
      <c r="AT160" s="135" t="s">
        <v>130</v>
      </c>
      <c r="AU160" s="135" t="s">
        <v>82</v>
      </c>
      <c r="AV160" s="135" t="s">
        <v>125</v>
      </c>
      <c r="AW160" s="135" t="s">
        <v>93</v>
      </c>
      <c r="AX160" s="135" t="s">
        <v>22</v>
      </c>
      <c r="AY160" s="135" t="s">
        <v>118</v>
      </c>
    </row>
    <row r="161" spans="2:63" s="102" customFormat="1" ht="30.75" customHeight="1">
      <c r="B161" s="103"/>
      <c r="D161" s="104" t="s">
        <v>72</v>
      </c>
      <c r="E161" s="111" t="s">
        <v>135</v>
      </c>
      <c r="F161" s="111" t="s">
        <v>263</v>
      </c>
      <c r="J161" s="112">
        <f>$BK$161</f>
        <v>0</v>
      </c>
      <c r="L161" s="103"/>
      <c r="M161" s="107"/>
      <c r="P161" s="108">
        <f>SUM($P$162:$P$198)</f>
        <v>0</v>
      </c>
      <c r="R161" s="108">
        <f>SUM($R$162:$R$198)</f>
        <v>28.353188999999997</v>
      </c>
      <c r="T161" s="109">
        <f>SUM($T$162:$T$198)</f>
        <v>0</v>
      </c>
      <c r="AR161" s="104" t="s">
        <v>22</v>
      </c>
      <c r="AT161" s="104" t="s">
        <v>72</v>
      </c>
      <c r="AU161" s="104" t="s">
        <v>22</v>
      </c>
      <c r="AY161" s="104" t="s">
        <v>118</v>
      </c>
      <c r="BK161" s="110">
        <f>SUM($BK$162:$BK$198)</f>
        <v>0</v>
      </c>
    </row>
    <row r="162" spans="2:65" s="6" customFormat="1" ht="15.75" customHeight="1">
      <c r="B162" s="22"/>
      <c r="C162" s="113">
        <v>32</v>
      </c>
      <c r="D162" s="113" t="s">
        <v>120</v>
      </c>
      <c r="E162" s="114" t="s">
        <v>264</v>
      </c>
      <c r="F162" s="115" t="s">
        <v>265</v>
      </c>
      <c r="G162" s="116" t="s">
        <v>123</v>
      </c>
      <c r="H162" s="117">
        <v>1360</v>
      </c>
      <c r="I162" s="118"/>
      <c r="J162" s="119">
        <f>ROUND($I$162*$H$162,2)</f>
        <v>0</v>
      </c>
      <c r="K162" s="115"/>
      <c r="L162" s="22"/>
      <c r="M162" s="120"/>
      <c r="N162" s="121" t="s">
        <v>44</v>
      </c>
      <c r="Q162" s="122">
        <v>0</v>
      </c>
      <c r="R162" s="122">
        <f>$Q$162*$H$162</f>
        <v>0</v>
      </c>
      <c r="S162" s="122">
        <v>0</v>
      </c>
      <c r="T162" s="123">
        <f>$S$162*$H$162</f>
        <v>0</v>
      </c>
      <c r="AR162" s="72" t="s">
        <v>125</v>
      </c>
      <c r="AT162" s="72" t="s">
        <v>120</v>
      </c>
      <c r="AU162" s="72" t="s">
        <v>82</v>
      </c>
      <c r="AY162" s="6" t="s">
        <v>118</v>
      </c>
      <c r="BE162" s="124">
        <f>IF($N$162="základní",$J$162,0)</f>
        <v>0</v>
      </c>
      <c r="BF162" s="124">
        <f>IF($N$162="snížená",$J$162,0)</f>
        <v>0</v>
      </c>
      <c r="BG162" s="124">
        <f>IF($N$162="zákl. přenesená",$J$162,0)</f>
        <v>0</v>
      </c>
      <c r="BH162" s="124">
        <f>IF($N$162="sníž. přenesená",$J$162,0)</f>
        <v>0</v>
      </c>
      <c r="BI162" s="124">
        <f>IF($N$162="nulová",$J$162,0)</f>
        <v>0</v>
      </c>
      <c r="BJ162" s="72" t="s">
        <v>22</v>
      </c>
      <c r="BK162" s="124">
        <f>ROUND($I$162*$H$162,2)</f>
        <v>0</v>
      </c>
      <c r="BL162" s="72" t="s">
        <v>125</v>
      </c>
      <c r="BM162" s="72" t="s">
        <v>266</v>
      </c>
    </row>
    <row r="163" spans="2:51" s="6" customFormat="1" ht="15.75" customHeight="1">
      <c r="B163" s="125"/>
      <c r="D163" s="126" t="s">
        <v>130</v>
      </c>
      <c r="E163" s="127"/>
      <c r="F163" s="127" t="s">
        <v>267</v>
      </c>
      <c r="H163" s="128">
        <v>1360</v>
      </c>
      <c r="L163" s="125"/>
      <c r="M163" s="129"/>
      <c r="T163" s="130"/>
      <c r="AT163" s="131" t="s">
        <v>130</v>
      </c>
      <c r="AU163" s="131" t="s">
        <v>82</v>
      </c>
      <c r="AV163" s="131" t="s">
        <v>82</v>
      </c>
      <c r="AW163" s="131" t="s">
        <v>93</v>
      </c>
      <c r="AX163" s="131" t="s">
        <v>22</v>
      </c>
      <c r="AY163" s="131" t="s">
        <v>118</v>
      </c>
    </row>
    <row r="164" spans="2:65" s="6" customFormat="1" ht="15.75" customHeight="1">
      <c r="B164" s="22"/>
      <c r="C164" s="113">
        <v>33</v>
      </c>
      <c r="D164" s="113" t="s">
        <v>120</v>
      </c>
      <c r="E164" s="114" t="s">
        <v>268</v>
      </c>
      <c r="F164" s="115" t="s">
        <v>269</v>
      </c>
      <c r="G164" s="116" t="s">
        <v>123</v>
      </c>
      <c r="H164" s="117">
        <v>1360</v>
      </c>
      <c r="I164" s="118"/>
      <c r="J164" s="119">
        <f>ROUND($I$164*$H$164,2)</f>
        <v>0</v>
      </c>
      <c r="K164" s="115"/>
      <c r="L164" s="22"/>
      <c r="M164" s="120"/>
      <c r="N164" s="121" t="s">
        <v>44</v>
      </c>
      <c r="Q164" s="122">
        <v>0.00071</v>
      </c>
      <c r="R164" s="122">
        <f>$Q$164*$H$164</f>
        <v>0.9656</v>
      </c>
      <c r="S164" s="122">
        <v>0</v>
      </c>
      <c r="T164" s="123">
        <f>$S$164*$H$164</f>
        <v>0</v>
      </c>
      <c r="AR164" s="72" t="s">
        <v>125</v>
      </c>
      <c r="AT164" s="72" t="s">
        <v>120</v>
      </c>
      <c r="AU164" s="72" t="s">
        <v>82</v>
      </c>
      <c r="AY164" s="6" t="s">
        <v>118</v>
      </c>
      <c r="BE164" s="124">
        <f>IF($N$164="základní",$J$164,0)</f>
        <v>0</v>
      </c>
      <c r="BF164" s="124">
        <f>IF($N$164="snížená",$J$164,0)</f>
        <v>0</v>
      </c>
      <c r="BG164" s="124">
        <f>IF($N$164="zákl. přenesená",$J$164,0)</f>
        <v>0</v>
      </c>
      <c r="BH164" s="124">
        <f>IF($N$164="sníž. přenesená",$J$164,0)</f>
        <v>0</v>
      </c>
      <c r="BI164" s="124">
        <f>IF($N$164="nulová",$J$164,0)</f>
        <v>0</v>
      </c>
      <c r="BJ164" s="72" t="s">
        <v>22</v>
      </c>
      <c r="BK164" s="124">
        <f>ROUND($I$164*$H$164,2)</f>
        <v>0</v>
      </c>
      <c r="BL164" s="72" t="s">
        <v>125</v>
      </c>
      <c r="BM164" s="72" t="s">
        <v>270</v>
      </c>
    </row>
    <row r="165" spans="2:51" s="6" customFormat="1" ht="15.75" customHeight="1">
      <c r="B165" s="125"/>
      <c r="D165" s="126" t="s">
        <v>130</v>
      </c>
      <c r="E165" s="127"/>
      <c r="F165" s="127" t="s">
        <v>271</v>
      </c>
      <c r="H165" s="128">
        <v>1360</v>
      </c>
      <c r="L165" s="125"/>
      <c r="M165" s="129"/>
      <c r="T165" s="130"/>
      <c r="AT165" s="131" t="s">
        <v>130</v>
      </c>
      <c r="AU165" s="131" t="s">
        <v>82</v>
      </c>
      <c r="AV165" s="131" t="s">
        <v>82</v>
      </c>
      <c r="AW165" s="131" t="s">
        <v>93</v>
      </c>
      <c r="AX165" s="131" t="s">
        <v>22</v>
      </c>
      <c r="AY165" s="131" t="s">
        <v>118</v>
      </c>
    </row>
    <row r="166" spans="2:65" s="6" customFormat="1" ht="15.75" customHeight="1">
      <c r="B166" s="22"/>
      <c r="C166" s="113">
        <v>34</v>
      </c>
      <c r="D166" s="113" t="s">
        <v>120</v>
      </c>
      <c r="E166" s="114" t="s">
        <v>272</v>
      </c>
      <c r="F166" s="115" t="s">
        <v>273</v>
      </c>
      <c r="G166" s="116" t="s">
        <v>123</v>
      </c>
      <c r="H166" s="117">
        <v>1400.8</v>
      </c>
      <c r="I166" s="118"/>
      <c r="J166" s="119">
        <f>ROUND($I$166*$H$166,2)</f>
        <v>0</v>
      </c>
      <c r="K166" s="115"/>
      <c r="L166" s="22"/>
      <c r="M166" s="120"/>
      <c r="N166" s="121" t="s">
        <v>44</v>
      </c>
      <c r="Q166" s="122">
        <v>0</v>
      </c>
      <c r="R166" s="122">
        <f>$Q$166*$H$166</f>
        <v>0</v>
      </c>
      <c r="S166" s="122">
        <v>0</v>
      </c>
      <c r="T166" s="123">
        <f>$S$166*$H$166</f>
        <v>0</v>
      </c>
      <c r="AR166" s="72" t="s">
        <v>125</v>
      </c>
      <c r="AT166" s="72" t="s">
        <v>120</v>
      </c>
      <c r="AU166" s="72" t="s">
        <v>82</v>
      </c>
      <c r="AY166" s="6" t="s">
        <v>118</v>
      </c>
      <c r="BE166" s="124">
        <f>IF($N$166="základní",$J$166,0)</f>
        <v>0</v>
      </c>
      <c r="BF166" s="124">
        <f>IF($N$166="snížená",$J$166,0)</f>
        <v>0</v>
      </c>
      <c r="BG166" s="124">
        <f>IF($N$166="zákl. přenesená",$J$166,0)</f>
        <v>0</v>
      </c>
      <c r="BH166" s="124">
        <f>IF($N$166="sníž. přenesená",$J$166,0)</f>
        <v>0</v>
      </c>
      <c r="BI166" s="124">
        <f>IF($N$166="nulová",$J$166,0)</f>
        <v>0</v>
      </c>
      <c r="BJ166" s="72" t="s">
        <v>22</v>
      </c>
      <c r="BK166" s="124">
        <f>ROUND($I$166*$H$166,2)</f>
        <v>0</v>
      </c>
      <c r="BL166" s="72" t="s">
        <v>125</v>
      </c>
      <c r="BM166" s="72" t="s">
        <v>274</v>
      </c>
    </row>
    <row r="167" spans="2:51" s="6" customFormat="1" ht="15.75" customHeight="1">
      <c r="B167" s="125"/>
      <c r="D167" s="126" t="s">
        <v>130</v>
      </c>
      <c r="E167" s="127"/>
      <c r="F167" s="127" t="s">
        <v>275</v>
      </c>
      <c r="H167" s="128">
        <v>1400.8</v>
      </c>
      <c r="L167" s="125"/>
      <c r="M167" s="129"/>
      <c r="T167" s="130"/>
      <c r="AT167" s="131" t="s">
        <v>130</v>
      </c>
      <c r="AU167" s="131" t="s">
        <v>82</v>
      </c>
      <c r="AV167" s="131" t="s">
        <v>82</v>
      </c>
      <c r="AW167" s="131" t="s">
        <v>93</v>
      </c>
      <c r="AX167" s="131" t="s">
        <v>22</v>
      </c>
      <c r="AY167" s="131" t="s">
        <v>118</v>
      </c>
    </row>
    <row r="168" spans="2:65" s="6" customFormat="1" ht="15.75" customHeight="1">
      <c r="B168" s="22"/>
      <c r="C168" s="113">
        <v>35</v>
      </c>
      <c r="D168" s="113" t="s">
        <v>120</v>
      </c>
      <c r="E168" s="114" t="s">
        <v>276</v>
      </c>
      <c r="F168" s="115" t="s">
        <v>277</v>
      </c>
      <c r="G168" s="116" t="s">
        <v>123</v>
      </c>
      <c r="H168" s="117">
        <v>1130.8</v>
      </c>
      <c r="I168" s="118"/>
      <c r="J168" s="119">
        <f>ROUND($I$168*$H$168,2)</f>
        <v>0</v>
      </c>
      <c r="K168" s="115"/>
      <c r="L168" s="22"/>
      <c r="M168" s="120"/>
      <c r="N168" s="121" t="s">
        <v>44</v>
      </c>
      <c r="Q168" s="122">
        <v>0.01386</v>
      </c>
      <c r="R168" s="122">
        <f>$Q$168*$H$168</f>
        <v>15.672888</v>
      </c>
      <c r="S168" s="122">
        <v>0</v>
      </c>
      <c r="T168" s="123">
        <f>$S$168*$H$168</f>
        <v>0</v>
      </c>
      <c r="AR168" s="72" t="s">
        <v>125</v>
      </c>
      <c r="AT168" s="72" t="s">
        <v>120</v>
      </c>
      <c r="AU168" s="72" t="s">
        <v>82</v>
      </c>
      <c r="AY168" s="6" t="s">
        <v>118</v>
      </c>
      <c r="BE168" s="124">
        <f>IF($N$168="základní",$J$168,0)</f>
        <v>0</v>
      </c>
      <c r="BF168" s="124">
        <f>IF($N$168="snížená",$J$168,0)</f>
        <v>0</v>
      </c>
      <c r="BG168" s="124">
        <f>IF($N$168="zákl. přenesená",$J$168,0)</f>
        <v>0</v>
      </c>
      <c r="BH168" s="124">
        <f>IF($N$168="sníž. přenesená",$J$168,0)</f>
        <v>0</v>
      </c>
      <c r="BI168" s="124">
        <f>IF($N$168="nulová",$J$168,0)</f>
        <v>0</v>
      </c>
      <c r="BJ168" s="72" t="s">
        <v>22</v>
      </c>
      <c r="BK168" s="124">
        <f>ROUND($I$168*$H$168,2)</f>
        <v>0</v>
      </c>
      <c r="BL168" s="72" t="s">
        <v>125</v>
      </c>
      <c r="BM168" s="72" t="s">
        <v>278</v>
      </c>
    </row>
    <row r="169" spans="2:51" s="6" customFormat="1" ht="15.75" customHeight="1">
      <c r="B169" s="125"/>
      <c r="D169" s="126" t="s">
        <v>130</v>
      </c>
      <c r="E169" s="127"/>
      <c r="F169" s="127" t="s">
        <v>279</v>
      </c>
      <c r="H169" s="128">
        <v>1130.8</v>
      </c>
      <c r="L169" s="125"/>
      <c r="M169" s="129"/>
      <c r="T169" s="130"/>
      <c r="AT169" s="131" t="s">
        <v>130</v>
      </c>
      <c r="AU169" s="131" t="s">
        <v>82</v>
      </c>
      <c r="AV169" s="131" t="s">
        <v>82</v>
      </c>
      <c r="AW169" s="131" t="s">
        <v>93</v>
      </c>
      <c r="AX169" s="131" t="s">
        <v>22</v>
      </c>
      <c r="AY169" s="131" t="s">
        <v>118</v>
      </c>
    </row>
    <row r="170" spans="2:65" s="6" customFormat="1" ht="15.75" customHeight="1">
      <c r="B170" s="22"/>
      <c r="C170" s="113">
        <v>36</v>
      </c>
      <c r="D170" s="113" t="s">
        <v>120</v>
      </c>
      <c r="E170" s="114" t="s">
        <v>280</v>
      </c>
      <c r="F170" s="115" t="s">
        <v>269</v>
      </c>
      <c r="G170" s="116" t="s">
        <v>123</v>
      </c>
      <c r="H170" s="117">
        <v>1130.8</v>
      </c>
      <c r="I170" s="118"/>
      <c r="J170" s="119">
        <f>ROUND($I$170*$H$170,2)</f>
        <v>0</v>
      </c>
      <c r="K170" s="115"/>
      <c r="L170" s="22"/>
      <c r="M170" s="120"/>
      <c r="N170" s="121" t="s">
        <v>44</v>
      </c>
      <c r="Q170" s="122">
        <v>0.00071</v>
      </c>
      <c r="R170" s="122">
        <f>$Q$170*$H$170</f>
        <v>0.802868</v>
      </c>
      <c r="S170" s="122">
        <v>0</v>
      </c>
      <c r="T170" s="123">
        <f>$S$170*$H$170</f>
        <v>0</v>
      </c>
      <c r="AR170" s="72" t="s">
        <v>125</v>
      </c>
      <c r="AT170" s="72" t="s">
        <v>120</v>
      </c>
      <c r="AU170" s="72" t="s">
        <v>82</v>
      </c>
      <c r="AY170" s="6" t="s">
        <v>118</v>
      </c>
      <c r="BE170" s="124">
        <f>IF($N$170="základní",$J$170,0)</f>
        <v>0</v>
      </c>
      <c r="BF170" s="124">
        <f>IF($N$170="snížená",$J$170,0)</f>
        <v>0</v>
      </c>
      <c r="BG170" s="124">
        <f>IF($N$170="zákl. přenesená",$J$170,0)</f>
        <v>0</v>
      </c>
      <c r="BH170" s="124">
        <f>IF($N$170="sníž. přenesená",$J$170,0)</f>
        <v>0</v>
      </c>
      <c r="BI170" s="124">
        <f>IF($N$170="nulová",$J$170,0)</f>
        <v>0</v>
      </c>
      <c r="BJ170" s="72" t="s">
        <v>22</v>
      </c>
      <c r="BK170" s="124">
        <f>ROUND($I$170*$H$170,2)</f>
        <v>0</v>
      </c>
      <c r="BL170" s="72" t="s">
        <v>125</v>
      </c>
      <c r="BM170" s="72" t="s">
        <v>281</v>
      </c>
    </row>
    <row r="171" spans="2:51" s="6" customFormat="1" ht="15.75" customHeight="1">
      <c r="B171" s="125"/>
      <c r="D171" s="126" t="s">
        <v>130</v>
      </c>
      <c r="E171" s="127"/>
      <c r="F171" s="127" t="s">
        <v>279</v>
      </c>
      <c r="H171" s="128">
        <v>1130.8</v>
      </c>
      <c r="L171" s="125"/>
      <c r="M171" s="129"/>
      <c r="T171" s="130"/>
      <c r="AT171" s="131" t="s">
        <v>130</v>
      </c>
      <c r="AU171" s="131" t="s">
        <v>82</v>
      </c>
      <c r="AV171" s="131" t="s">
        <v>82</v>
      </c>
      <c r="AW171" s="131" t="s">
        <v>93</v>
      </c>
      <c r="AX171" s="131" t="s">
        <v>22</v>
      </c>
      <c r="AY171" s="131" t="s">
        <v>118</v>
      </c>
    </row>
    <row r="172" spans="2:65" s="6" customFormat="1" ht="15.75" customHeight="1">
      <c r="B172" s="22"/>
      <c r="C172" s="113">
        <v>37</v>
      </c>
      <c r="D172" s="113" t="s">
        <v>120</v>
      </c>
      <c r="E172" s="114" t="s">
        <v>282</v>
      </c>
      <c r="F172" s="115" t="s">
        <v>265</v>
      </c>
      <c r="G172" s="116" t="s">
        <v>123</v>
      </c>
      <c r="H172" s="117">
        <v>470</v>
      </c>
      <c r="I172" s="118"/>
      <c r="J172" s="119">
        <f>ROUND($I$172*$H$172,2)</f>
        <v>0</v>
      </c>
      <c r="K172" s="115"/>
      <c r="L172" s="22"/>
      <c r="M172" s="120"/>
      <c r="N172" s="121" t="s">
        <v>44</v>
      </c>
      <c r="Q172" s="122">
        <v>0</v>
      </c>
      <c r="R172" s="122">
        <f>$Q$172*$H$172</f>
        <v>0</v>
      </c>
      <c r="S172" s="122">
        <v>0</v>
      </c>
      <c r="T172" s="123">
        <f>$S$172*$H$172</f>
        <v>0</v>
      </c>
      <c r="AR172" s="72" t="s">
        <v>125</v>
      </c>
      <c r="AT172" s="72" t="s">
        <v>120</v>
      </c>
      <c r="AU172" s="72" t="s">
        <v>82</v>
      </c>
      <c r="AY172" s="6" t="s">
        <v>118</v>
      </c>
      <c r="BE172" s="124">
        <f>IF($N$172="základní",$J$172,0)</f>
        <v>0</v>
      </c>
      <c r="BF172" s="124">
        <f>IF($N$172="snížená",$J$172,0)</f>
        <v>0</v>
      </c>
      <c r="BG172" s="124">
        <f>IF($N$172="zákl. přenesená",$J$172,0)</f>
        <v>0</v>
      </c>
      <c r="BH172" s="124">
        <f>IF($N$172="sníž. přenesená",$J$172,0)</f>
        <v>0</v>
      </c>
      <c r="BI172" s="124">
        <f>IF($N$172="nulová",$J$172,0)</f>
        <v>0</v>
      </c>
      <c r="BJ172" s="72" t="s">
        <v>22</v>
      </c>
      <c r="BK172" s="124">
        <f>ROUND($I$172*$H$172,2)</f>
        <v>0</v>
      </c>
      <c r="BL172" s="72" t="s">
        <v>125</v>
      </c>
      <c r="BM172" s="72" t="s">
        <v>283</v>
      </c>
    </row>
    <row r="173" spans="2:51" s="6" customFormat="1" ht="15.75" customHeight="1">
      <c r="B173" s="125"/>
      <c r="D173" s="126" t="s">
        <v>130</v>
      </c>
      <c r="E173" s="127"/>
      <c r="F173" s="127" t="s">
        <v>284</v>
      </c>
      <c r="H173" s="128">
        <v>470</v>
      </c>
      <c r="L173" s="125"/>
      <c r="M173" s="129"/>
      <c r="T173" s="130"/>
      <c r="AT173" s="131" t="s">
        <v>130</v>
      </c>
      <c r="AU173" s="131" t="s">
        <v>82</v>
      </c>
      <c r="AV173" s="131" t="s">
        <v>82</v>
      </c>
      <c r="AW173" s="131" t="s">
        <v>93</v>
      </c>
      <c r="AX173" s="131" t="s">
        <v>22</v>
      </c>
      <c r="AY173" s="131" t="s">
        <v>118</v>
      </c>
    </row>
    <row r="174" spans="2:65" s="6" customFormat="1" ht="15.75" customHeight="1">
      <c r="B174" s="22"/>
      <c r="C174" s="113">
        <v>38</v>
      </c>
      <c r="D174" s="113" t="s">
        <v>120</v>
      </c>
      <c r="E174" s="114" t="s">
        <v>285</v>
      </c>
      <c r="F174" s="115" t="s">
        <v>269</v>
      </c>
      <c r="G174" s="116" t="s">
        <v>123</v>
      </c>
      <c r="H174" s="117">
        <v>470</v>
      </c>
      <c r="I174" s="118"/>
      <c r="J174" s="119">
        <f>ROUND($I$174*$H$174,2)</f>
        <v>0</v>
      </c>
      <c r="K174" s="115"/>
      <c r="L174" s="22"/>
      <c r="M174" s="120"/>
      <c r="N174" s="121" t="s">
        <v>44</v>
      </c>
      <c r="Q174" s="122">
        <v>0.00071</v>
      </c>
      <c r="R174" s="122">
        <f>$Q$174*$H$174</f>
        <v>0.3337</v>
      </c>
      <c r="S174" s="122">
        <v>0</v>
      </c>
      <c r="T174" s="123">
        <f>$S$174*$H$174</f>
        <v>0</v>
      </c>
      <c r="AR174" s="72" t="s">
        <v>125</v>
      </c>
      <c r="AT174" s="72" t="s">
        <v>120</v>
      </c>
      <c r="AU174" s="72" t="s">
        <v>82</v>
      </c>
      <c r="AY174" s="6" t="s">
        <v>118</v>
      </c>
      <c r="BE174" s="124">
        <f>IF($N$174="základní",$J$174,0)</f>
        <v>0</v>
      </c>
      <c r="BF174" s="124">
        <f>IF($N$174="snížená",$J$174,0)</f>
        <v>0</v>
      </c>
      <c r="BG174" s="124">
        <f>IF($N$174="zákl. přenesená",$J$174,0)</f>
        <v>0</v>
      </c>
      <c r="BH174" s="124">
        <f>IF($N$174="sníž. přenesená",$J$174,0)</f>
        <v>0</v>
      </c>
      <c r="BI174" s="124">
        <f>IF($N$174="nulová",$J$174,0)</f>
        <v>0</v>
      </c>
      <c r="BJ174" s="72" t="s">
        <v>22</v>
      </c>
      <c r="BK174" s="124">
        <f>ROUND($I$174*$H$174,2)</f>
        <v>0</v>
      </c>
      <c r="BL174" s="72" t="s">
        <v>125</v>
      </c>
      <c r="BM174" s="72" t="s">
        <v>286</v>
      </c>
    </row>
    <row r="175" spans="2:51" s="6" customFormat="1" ht="15.75" customHeight="1">
      <c r="B175" s="125"/>
      <c r="D175" s="126" t="s">
        <v>130</v>
      </c>
      <c r="E175" s="127"/>
      <c r="F175" s="127" t="s">
        <v>287</v>
      </c>
      <c r="H175" s="128">
        <v>470</v>
      </c>
      <c r="L175" s="125"/>
      <c r="M175" s="129"/>
      <c r="T175" s="130"/>
      <c r="AT175" s="131" t="s">
        <v>130</v>
      </c>
      <c r="AU175" s="131" t="s">
        <v>82</v>
      </c>
      <c r="AV175" s="131" t="s">
        <v>82</v>
      </c>
      <c r="AW175" s="131" t="s">
        <v>93</v>
      </c>
      <c r="AX175" s="131" t="s">
        <v>22</v>
      </c>
      <c r="AY175" s="131" t="s">
        <v>118</v>
      </c>
    </row>
    <row r="176" spans="2:65" s="6" customFormat="1" ht="15.75" customHeight="1">
      <c r="B176" s="22"/>
      <c r="C176" s="113">
        <v>39</v>
      </c>
      <c r="D176" s="113" t="s">
        <v>120</v>
      </c>
      <c r="E176" s="114" t="s">
        <v>288</v>
      </c>
      <c r="F176" s="115" t="s">
        <v>289</v>
      </c>
      <c r="G176" s="116" t="s">
        <v>123</v>
      </c>
      <c r="H176" s="117">
        <v>484.1</v>
      </c>
      <c r="I176" s="118"/>
      <c r="J176" s="119">
        <f>ROUND($I$176*$H$176,2)</f>
        <v>0</v>
      </c>
      <c r="K176" s="115"/>
      <c r="L176" s="22"/>
      <c r="M176" s="120"/>
      <c r="N176" s="121" t="s">
        <v>44</v>
      </c>
      <c r="Q176" s="122">
        <v>0</v>
      </c>
      <c r="R176" s="122">
        <f>$Q$176*$H$176</f>
        <v>0</v>
      </c>
      <c r="S176" s="122">
        <v>0</v>
      </c>
      <c r="T176" s="123">
        <f>$S$176*$H$176</f>
        <v>0</v>
      </c>
      <c r="AR176" s="72" t="s">
        <v>125</v>
      </c>
      <c r="AT176" s="72" t="s">
        <v>120</v>
      </c>
      <c r="AU176" s="72" t="s">
        <v>82</v>
      </c>
      <c r="AY176" s="6" t="s">
        <v>118</v>
      </c>
      <c r="BE176" s="124">
        <f>IF($N$176="základní",$J$176,0)</f>
        <v>0</v>
      </c>
      <c r="BF176" s="124">
        <f>IF($N$176="snížená",$J$176,0)</f>
        <v>0</v>
      </c>
      <c r="BG176" s="124">
        <f>IF($N$176="zákl. přenesená",$J$176,0)</f>
        <v>0</v>
      </c>
      <c r="BH176" s="124">
        <f>IF($N$176="sníž. přenesená",$J$176,0)</f>
        <v>0</v>
      </c>
      <c r="BI176" s="124">
        <f>IF($N$176="nulová",$J$176,0)</f>
        <v>0</v>
      </c>
      <c r="BJ176" s="72" t="s">
        <v>22</v>
      </c>
      <c r="BK176" s="124">
        <f>ROUND($I$176*$H$176,2)</f>
        <v>0</v>
      </c>
      <c r="BL176" s="72" t="s">
        <v>125</v>
      </c>
      <c r="BM176" s="72" t="s">
        <v>290</v>
      </c>
    </row>
    <row r="177" spans="2:51" s="6" customFormat="1" ht="15.75" customHeight="1">
      <c r="B177" s="125"/>
      <c r="D177" s="126" t="s">
        <v>130</v>
      </c>
      <c r="E177" s="127"/>
      <c r="F177" s="127" t="s">
        <v>291</v>
      </c>
      <c r="H177" s="128">
        <v>484.1</v>
      </c>
      <c r="L177" s="125"/>
      <c r="M177" s="129"/>
      <c r="T177" s="130"/>
      <c r="AT177" s="131" t="s">
        <v>130</v>
      </c>
      <c r="AU177" s="131" t="s">
        <v>82</v>
      </c>
      <c r="AV177" s="131" t="s">
        <v>82</v>
      </c>
      <c r="AW177" s="131" t="s">
        <v>93</v>
      </c>
      <c r="AX177" s="131" t="s">
        <v>22</v>
      </c>
      <c r="AY177" s="131" t="s">
        <v>118</v>
      </c>
    </row>
    <row r="178" spans="2:65" s="6" customFormat="1" ht="15.75" customHeight="1">
      <c r="B178" s="22"/>
      <c r="C178" s="113">
        <v>40</v>
      </c>
      <c r="D178" s="113" t="s">
        <v>120</v>
      </c>
      <c r="E178" s="114" t="s">
        <v>292</v>
      </c>
      <c r="F178" s="115" t="s">
        <v>277</v>
      </c>
      <c r="G178" s="116" t="s">
        <v>123</v>
      </c>
      <c r="H178" s="117">
        <v>484.1</v>
      </c>
      <c r="I178" s="118"/>
      <c r="J178" s="119">
        <f>ROUND($I$178*$H$178,2)</f>
        <v>0</v>
      </c>
      <c r="K178" s="115"/>
      <c r="L178" s="22"/>
      <c r="M178" s="120"/>
      <c r="N178" s="121" t="s">
        <v>44</v>
      </c>
      <c r="Q178" s="122">
        <v>0.01386</v>
      </c>
      <c r="R178" s="122">
        <f>$Q$178*$H$178</f>
        <v>6.709626000000001</v>
      </c>
      <c r="S178" s="122">
        <v>0</v>
      </c>
      <c r="T178" s="123">
        <f>$S$178*$H$178</f>
        <v>0</v>
      </c>
      <c r="AR178" s="72" t="s">
        <v>125</v>
      </c>
      <c r="AT178" s="72" t="s">
        <v>120</v>
      </c>
      <c r="AU178" s="72" t="s">
        <v>82</v>
      </c>
      <c r="AY178" s="6" t="s">
        <v>118</v>
      </c>
      <c r="BE178" s="124">
        <f>IF($N$178="základní",$J$178,0)</f>
        <v>0</v>
      </c>
      <c r="BF178" s="124">
        <f>IF($N$178="snížená",$J$178,0)</f>
        <v>0</v>
      </c>
      <c r="BG178" s="124">
        <f>IF($N$178="zákl. přenesená",$J$178,0)</f>
        <v>0</v>
      </c>
      <c r="BH178" s="124">
        <f>IF($N$178="sníž. přenesená",$J$178,0)</f>
        <v>0</v>
      </c>
      <c r="BI178" s="124">
        <f>IF($N$178="nulová",$J$178,0)</f>
        <v>0</v>
      </c>
      <c r="BJ178" s="72" t="s">
        <v>22</v>
      </c>
      <c r="BK178" s="124">
        <f>ROUND($I$178*$H$178,2)</f>
        <v>0</v>
      </c>
      <c r="BL178" s="72" t="s">
        <v>125</v>
      </c>
      <c r="BM178" s="72" t="s">
        <v>293</v>
      </c>
    </row>
    <row r="179" spans="2:51" s="6" customFormat="1" ht="15.75" customHeight="1">
      <c r="B179" s="125"/>
      <c r="D179" s="126" t="s">
        <v>130</v>
      </c>
      <c r="E179" s="127"/>
      <c r="F179" s="127" t="s">
        <v>294</v>
      </c>
      <c r="H179" s="128">
        <v>484.1</v>
      </c>
      <c r="L179" s="125"/>
      <c r="M179" s="129"/>
      <c r="T179" s="130"/>
      <c r="AT179" s="131" t="s">
        <v>130</v>
      </c>
      <c r="AU179" s="131" t="s">
        <v>82</v>
      </c>
      <c r="AV179" s="131" t="s">
        <v>82</v>
      </c>
      <c r="AW179" s="131" t="s">
        <v>93</v>
      </c>
      <c r="AX179" s="131" t="s">
        <v>22</v>
      </c>
      <c r="AY179" s="131" t="s">
        <v>118</v>
      </c>
    </row>
    <row r="180" spans="2:65" s="6" customFormat="1" ht="15.75" customHeight="1">
      <c r="B180" s="22"/>
      <c r="C180" s="113">
        <v>41</v>
      </c>
      <c r="D180" s="113" t="s">
        <v>120</v>
      </c>
      <c r="E180" s="114" t="s">
        <v>295</v>
      </c>
      <c r="F180" s="115" t="s">
        <v>269</v>
      </c>
      <c r="G180" s="116" t="s">
        <v>123</v>
      </c>
      <c r="H180" s="117">
        <v>484.1</v>
      </c>
      <c r="I180" s="118"/>
      <c r="J180" s="119">
        <f>ROUND($I$180*$H$180,2)</f>
        <v>0</v>
      </c>
      <c r="K180" s="115"/>
      <c r="L180" s="22"/>
      <c r="M180" s="120"/>
      <c r="N180" s="121" t="s">
        <v>44</v>
      </c>
      <c r="Q180" s="122">
        <v>0.00071</v>
      </c>
      <c r="R180" s="122">
        <f>$Q$180*$H$180</f>
        <v>0.34371100000000004</v>
      </c>
      <c r="S180" s="122">
        <v>0</v>
      </c>
      <c r="T180" s="123">
        <f>$S$180*$H$180</f>
        <v>0</v>
      </c>
      <c r="AR180" s="72" t="s">
        <v>125</v>
      </c>
      <c r="AT180" s="72" t="s">
        <v>120</v>
      </c>
      <c r="AU180" s="72" t="s">
        <v>82</v>
      </c>
      <c r="AY180" s="6" t="s">
        <v>118</v>
      </c>
      <c r="BE180" s="124">
        <f>IF($N$180="základní",$J$180,0)</f>
        <v>0</v>
      </c>
      <c r="BF180" s="124">
        <f>IF($N$180="snížená",$J$180,0)</f>
        <v>0</v>
      </c>
      <c r="BG180" s="124">
        <f>IF($N$180="zákl. přenesená",$J$180,0)</f>
        <v>0</v>
      </c>
      <c r="BH180" s="124">
        <f>IF($N$180="sníž. přenesená",$J$180,0)</f>
        <v>0</v>
      </c>
      <c r="BI180" s="124">
        <f>IF($N$180="nulová",$J$180,0)</f>
        <v>0</v>
      </c>
      <c r="BJ180" s="72" t="s">
        <v>22</v>
      </c>
      <c r="BK180" s="124">
        <f>ROUND($I$180*$H$180,2)</f>
        <v>0</v>
      </c>
      <c r="BL180" s="72" t="s">
        <v>125</v>
      </c>
      <c r="BM180" s="72" t="s">
        <v>296</v>
      </c>
    </row>
    <row r="181" spans="2:51" s="6" customFormat="1" ht="15.75" customHeight="1">
      <c r="B181" s="125"/>
      <c r="D181" s="126" t="s">
        <v>130</v>
      </c>
      <c r="E181" s="127"/>
      <c r="F181" s="127" t="s">
        <v>294</v>
      </c>
      <c r="H181" s="128">
        <v>484.1</v>
      </c>
      <c r="L181" s="125"/>
      <c r="M181" s="129"/>
      <c r="T181" s="130"/>
      <c r="AT181" s="131" t="s">
        <v>130</v>
      </c>
      <c r="AU181" s="131" t="s">
        <v>82</v>
      </c>
      <c r="AV181" s="131" t="s">
        <v>82</v>
      </c>
      <c r="AW181" s="131" t="s">
        <v>93</v>
      </c>
      <c r="AX181" s="131" t="s">
        <v>22</v>
      </c>
      <c r="AY181" s="131" t="s">
        <v>118</v>
      </c>
    </row>
    <row r="182" spans="2:65" s="6" customFormat="1" ht="15.75" customHeight="1">
      <c r="B182" s="22"/>
      <c r="C182" s="113">
        <v>42</v>
      </c>
      <c r="D182" s="113" t="s">
        <v>120</v>
      </c>
      <c r="E182" s="114" t="s">
        <v>297</v>
      </c>
      <c r="F182" s="115" t="s">
        <v>298</v>
      </c>
      <c r="G182" s="116" t="s">
        <v>123</v>
      </c>
      <c r="H182" s="117">
        <v>512.3</v>
      </c>
      <c r="I182" s="118"/>
      <c r="J182" s="119">
        <f>ROUND($I$182*$H$182,2)</f>
        <v>0</v>
      </c>
      <c r="K182" s="115"/>
      <c r="L182" s="22"/>
      <c r="M182" s="120"/>
      <c r="N182" s="121" t="s">
        <v>44</v>
      </c>
      <c r="Q182" s="122">
        <v>0</v>
      </c>
      <c r="R182" s="122">
        <f>$Q$182*$H$182</f>
        <v>0</v>
      </c>
      <c r="S182" s="122">
        <v>0</v>
      </c>
      <c r="T182" s="123">
        <f>$S$182*$H$182</f>
        <v>0</v>
      </c>
      <c r="AR182" s="72" t="s">
        <v>125</v>
      </c>
      <c r="AT182" s="72" t="s">
        <v>120</v>
      </c>
      <c r="AU182" s="72" t="s">
        <v>82</v>
      </c>
      <c r="AY182" s="6" t="s">
        <v>118</v>
      </c>
      <c r="BE182" s="124">
        <f>IF($N$182="základní",$J$182,0)</f>
        <v>0</v>
      </c>
      <c r="BF182" s="124">
        <f>IF($N$182="snížená",$J$182,0)</f>
        <v>0</v>
      </c>
      <c r="BG182" s="124">
        <f>IF($N$182="zákl. přenesená",$J$182,0)</f>
        <v>0</v>
      </c>
      <c r="BH182" s="124">
        <f>IF($N$182="sníž. přenesená",$J$182,0)</f>
        <v>0</v>
      </c>
      <c r="BI182" s="124">
        <f>IF($N$182="nulová",$J$182,0)</f>
        <v>0</v>
      </c>
      <c r="BJ182" s="72" t="s">
        <v>22</v>
      </c>
      <c r="BK182" s="124">
        <f>ROUND($I$182*$H$182,2)</f>
        <v>0</v>
      </c>
      <c r="BL182" s="72" t="s">
        <v>125</v>
      </c>
      <c r="BM182" s="72" t="s">
        <v>299</v>
      </c>
    </row>
    <row r="183" spans="2:51" s="6" customFormat="1" ht="15.75" customHeight="1">
      <c r="B183" s="125"/>
      <c r="D183" s="126" t="s">
        <v>130</v>
      </c>
      <c r="E183" s="127"/>
      <c r="F183" s="127" t="s">
        <v>300</v>
      </c>
      <c r="H183" s="128">
        <v>512.3</v>
      </c>
      <c r="L183" s="125"/>
      <c r="M183" s="129"/>
      <c r="T183" s="130"/>
      <c r="AT183" s="131" t="s">
        <v>130</v>
      </c>
      <c r="AU183" s="131" t="s">
        <v>82</v>
      </c>
      <c r="AV183" s="131" t="s">
        <v>82</v>
      </c>
      <c r="AW183" s="131" t="s">
        <v>93</v>
      </c>
      <c r="AX183" s="131" t="s">
        <v>22</v>
      </c>
      <c r="AY183" s="131" t="s">
        <v>118</v>
      </c>
    </row>
    <row r="184" spans="2:65" s="6" customFormat="1" ht="15.75" customHeight="1">
      <c r="B184" s="22"/>
      <c r="C184" s="113">
        <v>43</v>
      </c>
      <c r="D184" s="113" t="s">
        <v>120</v>
      </c>
      <c r="E184" s="114" t="s">
        <v>301</v>
      </c>
      <c r="F184" s="115" t="s">
        <v>302</v>
      </c>
      <c r="G184" s="116" t="s">
        <v>123</v>
      </c>
      <c r="H184" s="117">
        <v>512.3</v>
      </c>
      <c r="I184" s="118"/>
      <c r="J184" s="119">
        <f>ROUND($I$184*$H$184,2)</f>
        <v>0</v>
      </c>
      <c r="K184" s="115"/>
      <c r="L184" s="22"/>
      <c r="M184" s="120"/>
      <c r="N184" s="121" t="s">
        <v>44</v>
      </c>
      <c r="Q184" s="122">
        <v>0.00652</v>
      </c>
      <c r="R184" s="122">
        <f>$Q$184*$H$184</f>
        <v>3.3401959999999997</v>
      </c>
      <c r="S184" s="122">
        <v>0</v>
      </c>
      <c r="T184" s="123">
        <f>$S$184*$H$184</f>
        <v>0</v>
      </c>
      <c r="AR184" s="72" t="s">
        <v>125</v>
      </c>
      <c r="AT184" s="72" t="s">
        <v>120</v>
      </c>
      <c r="AU184" s="72" t="s">
        <v>82</v>
      </c>
      <c r="AY184" s="6" t="s">
        <v>118</v>
      </c>
      <c r="BE184" s="124">
        <f>IF($N$184="základní",$J$184,0)</f>
        <v>0</v>
      </c>
      <c r="BF184" s="124">
        <f>IF($N$184="snížená",$J$184,0)</f>
        <v>0</v>
      </c>
      <c r="BG184" s="124">
        <f>IF($N$184="zákl. přenesená",$J$184,0)</f>
        <v>0</v>
      </c>
      <c r="BH184" s="124">
        <f>IF($N$184="sníž. přenesená",$J$184,0)</f>
        <v>0</v>
      </c>
      <c r="BI184" s="124">
        <f>IF($N$184="nulová",$J$184,0)</f>
        <v>0</v>
      </c>
      <c r="BJ184" s="72" t="s">
        <v>22</v>
      </c>
      <c r="BK184" s="124">
        <f>ROUND($I$184*$H$184,2)</f>
        <v>0</v>
      </c>
      <c r="BL184" s="72" t="s">
        <v>125</v>
      </c>
      <c r="BM184" s="72" t="s">
        <v>303</v>
      </c>
    </row>
    <row r="185" spans="2:51" s="6" customFormat="1" ht="15.75" customHeight="1">
      <c r="B185" s="125"/>
      <c r="D185" s="126" t="s">
        <v>130</v>
      </c>
      <c r="E185" s="127"/>
      <c r="F185" s="127" t="s">
        <v>304</v>
      </c>
      <c r="H185" s="128">
        <v>512.3</v>
      </c>
      <c r="L185" s="125"/>
      <c r="M185" s="129"/>
      <c r="T185" s="130"/>
      <c r="AT185" s="131" t="s">
        <v>130</v>
      </c>
      <c r="AU185" s="131" t="s">
        <v>82</v>
      </c>
      <c r="AV185" s="131" t="s">
        <v>82</v>
      </c>
      <c r="AW185" s="131" t="s">
        <v>93</v>
      </c>
      <c r="AX185" s="131" t="s">
        <v>22</v>
      </c>
      <c r="AY185" s="131" t="s">
        <v>118</v>
      </c>
    </row>
    <row r="186" spans="2:65" s="6" customFormat="1" ht="15.75" customHeight="1">
      <c r="B186" s="22"/>
      <c r="C186" s="113">
        <v>44</v>
      </c>
      <c r="D186" s="113" t="s">
        <v>120</v>
      </c>
      <c r="E186" s="114" t="s">
        <v>305</v>
      </c>
      <c r="F186" s="115" t="s">
        <v>306</v>
      </c>
      <c r="G186" s="116" t="s">
        <v>123</v>
      </c>
      <c r="H186" s="117">
        <v>549.9</v>
      </c>
      <c r="I186" s="118"/>
      <c r="J186" s="119">
        <f>ROUND($I$186*$H$186,2)</f>
        <v>0</v>
      </c>
      <c r="K186" s="115"/>
      <c r="L186" s="22"/>
      <c r="M186" s="120"/>
      <c r="N186" s="121" t="s">
        <v>44</v>
      </c>
      <c r="Q186" s="122">
        <v>0</v>
      </c>
      <c r="R186" s="122">
        <f>$Q$186*$H$186</f>
        <v>0</v>
      </c>
      <c r="S186" s="122">
        <v>0</v>
      </c>
      <c r="T186" s="123">
        <f>$S$186*$H$186</f>
        <v>0</v>
      </c>
      <c r="AR186" s="72" t="s">
        <v>125</v>
      </c>
      <c r="AT186" s="72" t="s">
        <v>120</v>
      </c>
      <c r="AU186" s="72" t="s">
        <v>82</v>
      </c>
      <c r="AY186" s="6" t="s">
        <v>118</v>
      </c>
      <c r="BE186" s="124">
        <f>IF($N$186="základní",$J$186,0)</f>
        <v>0</v>
      </c>
      <c r="BF186" s="124">
        <f>IF($N$186="snížená",$J$186,0)</f>
        <v>0</v>
      </c>
      <c r="BG186" s="124">
        <f>IF($N$186="zákl. přenesená",$J$186,0)</f>
        <v>0</v>
      </c>
      <c r="BH186" s="124">
        <f>IF($N$186="sníž. přenesená",$J$186,0)</f>
        <v>0</v>
      </c>
      <c r="BI186" s="124">
        <f>IF($N$186="nulová",$J$186,0)</f>
        <v>0</v>
      </c>
      <c r="BJ186" s="72" t="s">
        <v>22</v>
      </c>
      <c r="BK186" s="124">
        <f>ROUND($I$186*$H$186,2)</f>
        <v>0</v>
      </c>
      <c r="BL186" s="72" t="s">
        <v>125</v>
      </c>
      <c r="BM186" s="72" t="s">
        <v>307</v>
      </c>
    </row>
    <row r="187" spans="2:51" s="6" customFormat="1" ht="15.75" customHeight="1">
      <c r="B187" s="125"/>
      <c r="D187" s="126" t="s">
        <v>130</v>
      </c>
      <c r="E187" s="127"/>
      <c r="F187" s="127" t="s">
        <v>308</v>
      </c>
      <c r="H187" s="128">
        <v>549.9</v>
      </c>
      <c r="L187" s="125"/>
      <c r="M187" s="129"/>
      <c r="T187" s="130"/>
      <c r="AT187" s="131" t="s">
        <v>130</v>
      </c>
      <c r="AU187" s="131" t="s">
        <v>82</v>
      </c>
      <c r="AV187" s="131" t="s">
        <v>82</v>
      </c>
      <c r="AW187" s="131" t="s">
        <v>93</v>
      </c>
      <c r="AX187" s="131" t="s">
        <v>22</v>
      </c>
      <c r="AY187" s="131" t="s">
        <v>118</v>
      </c>
    </row>
    <row r="188" spans="2:65" s="6" customFormat="1" ht="15.75" customHeight="1">
      <c r="B188" s="22"/>
      <c r="C188" s="113">
        <v>45</v>
      </c>
      <c r="D188" s="113" t="s">
        <v>120</v>
      </c>
      <c r="E188" s="114" t="s">
        <v>309</v>
      </c>
      <c r="F188" s="115" t="s">
        <v>310</v>
      </c>
      <c r="G188" s="116" t="s">
        <v>123</v>
      </c>
      <c r="H188" s="117">
        <v>260</v>
      </c>
      <c r="I188" s="118"/>
      <c r="J188" s="119">
        <f>ROUND($I$188*$H$188,2)</f>
        <v>0</v>
      </c>
      <c r="K188" s="115"/>
      <c r="L188" s="22"/>
      <c r="M188" s="120"/>
      <c r="N188" s="121" t="s">
        <v>44</v>
      </c>
      <c r="Q188" s="122">
        <v>0</v>
      </c>
      <c r="R188" s="122">
        <f>$Q$188*$H$188</f>
        <v>0</v>
      </c>
      <c r="S188" s="122">
        <v>0</v>
      </c>
      <c r="T188" s="123">
        <f>$S$188*$H$188</f>
        <v>0</v>
      </c>
      <c r="AR188" s="72" t="s">
        <v>125</v>
      </c>
      <c r="AT188" s="72" t="s">
        <v>120</v>
      </c>
      <c r="AU188" s="72" t="s">
        <v>82</v>
      </c>
      <c r="AY188" s="6" t="s">
        <v>118</v>
      </c>
      <c r="BE188" s="124">
        <f>IF($N$188="základní",$J$188,0)</f>
        <v>0</v>
      </c>
      <c r="BF188" s="124">
        <f>IF($N$188="snížená",$J$188,0)</f>
        <v>0</v>
      </c>
      <c r="BG188" s="124">
        <f>IF($N$188="zákl. přenesená",$J$188,0)</f>
        <v>0</v>
      </c>
      <c r="BH188" s="124">
        <f>IF($N$188="sníž. přenesená",$J$188,0)</f>
        <v>0</v>
      </c>
      <c r="BI188" s="124">
        <f>IF($N$188="nulová",$J$188,0)</f>
        <v>0</v>
      </c>
      <c r="BJ188" s="72" t="s">
        <v>22</v>
      </c>
      <c r="BK188" s="124">
        <f>ROUND($I$188*$H$188,2)</f>
        <v>0</v>
      </c>
      <c r="BL188" s="72" t="s">
        <v>125</v>
      </c>
      <c r="BM188" s="72" t="s">
        <v>311</v>
      </c>
    </row>
    <row r="189" spans="2:51" s="6" customFormat="1" ht="15.75" customHeight="1">
      <c r="B189" s="125"/>
      <c r="D189" s="126" t="s">
        <v>130</v>
      </c>
      <c r="E189" s="127"/>
      <c r="F189" s="127" t="s">
        <v>312</v>
      </c>
      <c r="H189" s="128">
        <v>260</v>
      </c>
      <c r="L189" s="125"/>
      <c r="M189" s="129"/>
      <c r="T189" s="130"/>
      <c r="AT189" s="131" t="s">
        <v>130</v>
      </c>
      <c r="AU189" s="131" t="s">
        <v>82</v>
      </c>
      <c r="AV189" s="131" t="s">
        <v>82</v>
      </c>
      <c r="AW189" s="131" t="s">
        <v>93</v>
      </c>
      <c r="AX189" s="131" t="s">
        <v>22</v>
      </c>
      <c r="AY189" s="131" t="s">
        <v>118</v>
      </c>
    </row>
    <row r="190" spans="2:65" s="6" customFormat="1" ht="15.75" customHeight="1">
      <c r="B190" s="22"/>
      <c r="C190" s="113">
        <v>46</v>
      </c>
      <c r="D190" s="113" t="s">
        <v>120</v>
      </c>
      <c r="E190" s="114" t="s">
        <v>313</v>
      </c>
      <c r="F190" s="115" t="s">
        <v>314</v>
      </c>
      <c r="G190" s="116" t="s">
        <v>123</v>
      </c>
      <c r="H190" s="117">
        <v>260</v>
      </c>
      <c r="I190" s="118"/>
      <c r="J190" s="119">
        <f>ROUND($I$190*$H$190,2)</f>
        <v>0</v>
      </c>
      <c r="K190" s="115"/>
      <c r="L190" s="22"/>
      <c r="M190" s="120"/>
      <c r="N190" s="121" t="s">
        <v>44</v>
      </c>
      <c r="Q190" s="122">
        <v>0.00071</v>
      </c>
      <c r="R190" s="122">
        <f>$Q$190*$H$190</f>
        <v>0.18460000000000001</v>
      </c>
      <c r="S190" s="122">
        <v>0</v>
      </c>
      <c r="T190" s="123">
        <f>$S$190*$H$190</f>
        <v>0</v>
      </c>
      <c r="AR190" s="72" t="s">
        <v>125</v>
      </c>
      <c r="AT190" s="72" t="s">
        <v>120</v>
      </c>
      <c r="AU190" s="72" t="s">
        <v>82</v>
      </c>
      <c r="AY190" s="6" t="s">
        <v>118</v>
      </c>
      <c r="BE190" s="124">
        <f>IF($N$190="základní",$J$190,0)</f>
        <v>0</v>
      </c>
      <c r="BF190" s="124">
        <f>IF($N$190="snížená",$J$190,0)</f>
        <v>0</v>
      </c>
      <c r="BG190" s="124">
        <f>IF($N$190="zákl. přenesená",$J$190,0)</f>
        <v>0</v>
      </c>
      <c r="BH190" s="124">
        <f>IF($N$190="sníž. přenesená",$J$190,0)</f>
        <v>0</v>
      </c>
      <c r="BI190" s="124">
        <f>IF($N$190="nulová",$J$190,0)</f>
        <v>0</v>
      </c>
      <c r="BJ190" s="72" t="s">
        <v>22</v>
      </c>
      <c r="BK190" s="124">
        <f>ROUND($I$190*$H$190,2)</f>
        <v>0</v>
      </c>
      <c r="BL190" s="72" t="s">
        <v>125</v>
      </c>
      <c r="BM190" s="72" t="s">
        <v>315</v>
      </c>
    </row>
    <row r="191" spans="2:51" s="6" customFormat="1" ht="15.75" customHeight="1">
      <c r="B191" s="125"/>
      <c r="D191" s="126" t="s">
        <v>130</v>
      </c>
      <c r="E191" s="127"/>
      <c r="F191" s="127" t="s">
        <v>316</v>
      </c>
      <c r="H191" s="128">
        <v>260</v>
      </c>
      <c r="L191" s="125"/>
      <c r="M191" s="129"/>
      <c r="T191" s="130"/>
      <c r="AT191" s="131" t="s">
        <v>130</v>
      </c>
      <c r="AU191" s="131" t="s">
        <v>82</v>
      </c>
      <c r="AV191" s="131" t="s">
        <v>82</v>
      </c>
      <c r="AW191" s="131" t="s">
        <v>93</v>
      </c>
      <c r="AX191" s="131" t="s">
        <v>22</v>
      </c>
      <c r="AY191" s="131" t="s">
        <v>118</v>
      </c>
    </row>
    <row r="192" spans="2:65" s="6" customFormat="1" ht="15.75" customHeight="1">
      <c r="B192" s="22"/>
      <c r="C192" s="113">
        <v>47</v>
      </c>
      <c r="D192" s="113" t="s">
        <v>120</v>
      </c>
      <c r="E192" s="114" t="s">
        <v>317</v>
      </c>
      <c r="F192" s="115" t="s">
        <v>318</v>
      </c>
      <c r="G192" s="116" t="s">
        <v>123</v>
      </c>
      <c r="H192" s="117">
        <v>260</v>
      </c>
      <c r="I192" s="118"/>
      <c r="J192" s="119">
        <f>ROUND($I$192*$H$192,2)</f>
        <v>0</v>
      </c>
      <c r="K192" s="115"/>
      <c r="L192" s="22"/>
      <c r="M192" s="120"/>
      <c r="N192" s="121" t="s">
        <v>44</v>
      </c>
      <c r="Q192" s="122">
        <v>0</v>
      </c>
      <c r="R192" s="122">
        <f>$Q$192*$H$192</f>
        <v>0</v>
      </c>
      <c r="S192" s="122">
        <v>0</v>
      </c>
      <c r="T192" s="123">
        <f>$S$192*$H$192</f>
        <v>0</v>
      </c>
      <c r="AR192" s="72" t="s">
        <v>125</v>
      </c>
      <c r="AT192" s="72" t="s">
        <v>120</v>
      </c>
      <c r="AU192" s="72" t="s">
        <v>82</v>
      </c>
      <c r="AY192" s="6" t="s">
        <v>118</v>
      </c>
      <c r="BE192" s="124">
        <f>IF($N$192="základní",$J$192,0)</f>
        <v>0</v>
      </c>
      <c r="BF192" s="124">
        <f>IF($N$192="snížená",$J$192,0)</f>
        <v>0</v>
      </c>
      <c r="BG192" s="124">
        <f>IF($N$192="zákl. přenesená",$J$192,0)</f>
        <v>0</v>
      </c>
      <c r="BH192" s="124">
        <f>IF($N$192="sníž. přenesená",$J$192,0)</f>
        <v>0</v>
      </c>
      <c r="BI192" s="124">
        <f>IF($N$192="nulová",$J$192,0)</f>
        <v>0</v>
      </c>
      <c r="BJ192" s="72" t="s">
        <v>22</v>
      </c>
      <c r="BK192" s="124">
        <f>ROUND($I$192*$H$192,2)</f>
        <v>0</v>
      </c>
      <c r="BL192" s="72" t="s">
        <v>125</v>
      </c>
      <c r="BM192" s="72" t="s">
        <v>319</v>
      </c>
    </row>
    <row r="193" spans="2:51" s="6" customFormat="1" ht="15.75" customHeight="1">
      <c r="B193" s="125"/>
      <c r="D193" s="126" t="s">
        <v>130</v>
      </c>
      <c r="E193" s="127"/>
      <c r="F193" s="127" t="s">
        <v>320</v>
      </c>
      <c r="H193" s="128">
        <v>260</v>
      </c>
      <c r="L193" s="125"/>
      <c r="M193" s="129"/>
      <c r="T193" s="130"/>
      <c r="AT193" s="131" t="s">
        <v>130</v>
      </c>
      <c r="AU193" s="131" t="s">
        <v>82</v>
      </c>
      <c r="AV193" s="131" t="s">
        <v>82</v>
      </c>
      <c r="AW193" s="131" t="s">
        <v>93</v>
      </c>
      <c r="AX193" s="131" t="s">
        <v>22</v>
      </c>
      <c r="AY193" s="131" t="s">
        <v>118</v>
      </c>
    </row>
    <row r="194" spans="2:65" s="6" customFormat="1" ht="15.75" customHeight="1">
      <c r="B194" s="22"/>
      <c r="C194" s="113">
        <v>48</v>
      </c>
      <c r="D194" s="113" t="s">
        <v>120</v>
      </c>
      <c r="E194" s="114" t="s">
        <v>321</v>
      </c>
      <c r="F194" s="115" t="s">
        <v>322</v>
      </c>
      <c r="G194" s="116" t="s">
        <v>123</v>
      </c>
      <c r="H194" s="117">
        <v>260</v>
      </c>
      <c r="I194" s="118"/>
      <c r="J194" s="119">
        <f>ROUND($I$194*$H$194,2)</f>
        <v>0</v>
      </c>
      <c r="K194" s="115"/>
      <c r="L194" s="22"/>
      <c r="M194" s="120"/>
      <c r="N194" s="121" t="s">
        <v>44</v>
      </c>
      <c r="Q194" s="122">
        <v>0</v>
      </c>
      <c r="R194" s="122">
        <f>$Q$194*$H$194</f>
        <v>0</v>
      </c>
      <c r="S194" s="122">
        <v>0</v>
      </c>
      <c r="T194" s="123">
        <f>$S$194*$H$194</f>
        <v>0</v>
      </c>
      <c r="AR194" s="72" t="s">
        <v>125</v>
      </c>
      <c r="AT194" s="72" t="s">
        <v>120</v>
      </c>
      <c r="AU194" s="72" t="s">
        <v>82</v>
      </c>
      <c r="AY194" s="6" t="s">
        <v>118</v>
      </c>
      <c r="BE194" s="124">
        <f>IF($N$194="základní",$J$194,0)</f>
        <v>0</v>
      </c>
      <c r="BF194" s="124">
        <f>IF($N$194="snížená",$J$194,0)</f>
        <v>0</v>
      </c>
      <c r="BG194" s="124">
        <f>IF($N$194="zákl. přenesená",$J$194,0)</f>
        <v>0</v>
      </c>
      <c r="BH194" s="124">
        <f>IF($N$194="sníž. přenesená",$J$194,0)</f>
        <v>0</v>
      </c>
      <c r="BI194" s="124">
        <f>IF($N$194="nulová",$J$194,0)</f>
        <v>0</v>
      </c>
      <c r="BJ194" s="72" t="s">
        <v>22</v>
      </c>
      <c r="BK194" s="124">
        <f>ROUND($I$194*$H$194,2)</f>
        <v>0</v>
      </c>
      <c r="BL194" s="72" t="s">
        <v>125</v>
      </c>
      <c r="BM194" s="72" t="s">
        <v>323</v>
      </c>
    </row>
    <row r="195" spans="2:65" s="6" customFormat="1" ht="15.75" customHeight="1">
      <c r="B195" s="22"/>
      <c r="C195" s="116">
        <v>49</v>
      </c>
      <c r="D195" s="116" t="s">
        <v>120</v>
      </c>
      <c r="E195" s="114" t="s">
        <v>324</v>
      </c>
      <c r="F195" s="115" t="s">
        <v>325</v>
      </c>
      <c r="G195" s="116" t="s">
        <v>123</v>
      </c>
      <c r="H195" s="117">
        <v>48.75</v>
      </c>
      <c r="I195" s="118"/>
      <c r="J195" s="119">
        <f>ROUND($I$195*$H$195,2)</f>
        <v>0</v>
      </c>
      <c r="K195" s="115" t="s">
        <v>124</v>
      </c>
      <c r="L195" s="22"/>
      <c r="M195" s="120"/>
      <c r="N195" s="121" t="s">
        <v>44</v>
      </c>
      <c r="Q195" s="122">
        <v>0</v>
      </c>
      <c r="R195" s="122">
        <f>$Q$195*$H$195</f>
        <v>0</v>
      </c>
      <c r="S195" s="122">
        <v>0</v>
      </c>
      <c r="T195" s="123">
        <f>$S$195*$H$195</f>
        <v>0</v>
      </c>
      <c r="AR195" s="72" t="s">
        <v>125</v>
      </c>
      <c r="AT195" s="72" t="s">
        <v>120</v>
      </c>
      <c r="AU195" s="72" t="s">
        <v>82</v>
      </c>
      <c r="AY195" s="72" t="s">
        <v>118</v>
      </c>
      <c r="BE195" s="124">
        <f>IF($N$195="základní",$J$195,0)</f>
        <v>0</v>
      </c>
      <c r="BF195" s="124">
        <f>IF($N$195="snížená",$J$195,0)</f>
        <v>0</v>
      </c>
      <c r="BG195" s="124">
        <f>IF($N$195="zákl. přenesená",$J$195,0)</f>
        <v>0</v>
      </c>
      <c r="BH195" s="124">
        <f>IF($N$195="sníž. přenesená",$J$195,0)</f>
        <v>0</v>
      </c>
      <c r="BI195" s="124">
        <f>IF($N$195="nulová",$J$195,0)</f>
        <v>0</v>
      </c>
      <c r="BJ195" s="72" t="s">
        <v>22</v>
      </c>
      <c r="BK195" s="124">
        <f>ROUND($I$195*$H$195,2)</f>
        <v>0</v>
      </c>
      <c r="BL195" s="72" t="s">
        <v>125</v>
      </c>
      <c r="BM195" s="72" t="s">
        <v>326</v>
      </c>
    </row>
    <row r="196" spans="2:47" s="6" customFormat="1" ht="30.75" customHeight="1">
      <c r="B196" s="22"/>
      <c r="D196" s="126" t="s">
        <v>134</v>
      </c>
      <c r="F196" s="132" t="s">
        <v>327</v>
      </c>
      <c r="L196" s="22"/>
      <c r="M196" s="48"/>
      <c r="T196" s="49"/>
      <c r="AT196" s="6" t="s">
        <v>134</v>
      </c>
      <c r="AU196" s="6" t="s">
        <v>82</v>
      </c>
    </row>
    <row r="197" spans="2:51" s="6" customFormat="1" ht="15.75" customHeight="1">
      <c r="B197" s="125"/>
      <c r="D197" s="133" t="s">
        <v>130</v>
      </c>
      <c r="E197" s="131"/>
      <c r="F197" s="127" t="s">
        <v>328</v>
      </c>
      <c r="H197" s="128">
        <v>48.75</v>
      </c>
      <c r="L197" s="125"/>
      <c r="M197" s="129"/>
      <c r="T197" s="130"/>
      <c r="AT197" s="131" t="s">
        <v>130</v>
      </c>
      <c r="AU197" s="131" t="s">
        <v>82</v>
      </c>
      <c r="AV197" s="131" t="s">
        <v>82</v>
      </c>
      <c r="AW197" s="131" t="s">
        <v>93</v>
      </c>
      <c r="AX197" s="131" t="s">
        <v>73</v>
      </c>
      <c r="AY197" s="131" t="s">
        <v>118</v>
      </c>
    </row>
    <row r="198" spans="2:51" s="6" customFormat="1" ht="15.75" customHeight="1">
      <c r="B198" s="134"/>
      <c r="D198" s="133" t="s">
        <v>130</v>
      </c>
      <c r="E198" s="135"/>
      <c r="F198" s="136" t="s">
        <v>173</v>
      </c>
      <c r="H198" s="137">
        <v>48.75</v>
      </c>
      <c r="L198" s="134"/>
      <c r="M198" s="138"/>
      <c r="T198" s="139"/>
      <c r="AT198" s="135" t="s">
        <v>130</v>
      </c>
      <c r="AU198" s="135" t="s">
        <v>82</v>
      </c>
      <c r="AV198" s="135" t="s">
        <v>125</v>
      </c>
      <c r="AW198" s="135" t="s">
        <v>93</v>
      </c>
      <c r="AX198" s="135" t="s">
        <v>22</v>
      </c>
      <c r="AY198" s="135" t="s">
        <v>118</v>
      </c>
    </row>
    <row r="199" spans="2:63" s="102" customFormat="1" ht="30.75" customHeight="1">
      <c r="B199" s="103"/>
      <c r="D199" s="104" t="s">
        <v>72</v>
      </c>
      <c r="E199" s="111" t="s">
        <v>148</v>
      </c>
      <c r="F199" s="111" t="s">
        <v>329</v>
      </c>
      <c r="J199" s="112">
        <f>$BK$199</f>
        <v>0</v>
      </c>
      <c r="L199" s="103"/>
      <c r="M199" s="107"/>
      <c r="P199" s="108">
        <f>SUM($P$200:$P$221)</f>
        <v>0</v>
      </c>
      <c r="R199" s="108">
        <f>SUM($R$200:$R$221)</f>
        <v>6.323030000000002</v>
      </c>
      <c r="T199" s="109">
        <f>SUM($T$200:$T$221)</f>
        <v>0</v>
      </c>
      <c r="AR199" s="104" t="s">
        <v>22</v>
      </c>
      <c r="AT199" s="104" t="s">
        <v>72</v>
      </c>
      <c r="AU199" s="104" t="s">
        <v>22</v>
      </c>
      <c r="AY199" s="104" t="s">
        <v>118</v>
      </c>
      <c r="BK199" s="110">
        <f>SUM($BK$200:$BK$221)</f>
        <v>0</v>
      </c>
    </row>
    <row r="200" spans="2:65" s="6" customFormat="1" ht="15.75" customHeight="1">
      <c r="B200" s="22"/>
      <c r="C200" s="113">
        <v>50</v>
      </c>
      <c r="D200" s="113" t="s">
        <v>120</v>
      </c>
      <c r="E200" s="114" t="s">
        <v>330</v>
      </c>
      <c r="F200" s="115" t="s">
        <v>331</v>
      </c>
      <c r="G200" s="116" t="s">
        <v>133</v>
      </c>
      <c r="H200" s="117">
        <v>2</v>
      </c>
      <c r="I200" s="118"/>
      <c r="J200" s="119">
        <f>ROUND($I$200*$H$200,2)</f>
        <v>0</v>
      </c>
      <c r="K200" s="115" t="s">
        <v>124</v>
      </c>
      <c r="L200" s="22"/>
      <c r="M200" s="120"/>
      <c r="N200" s="121" t="s">
        <v>44</v>
      </c>
      <c r="Q200" s="122">
        <v>2.15832</v>
      </c>
      <c r="R200" s="122">
        <f>$Q$200*$H$200</f>
        <v>4.31664</v>
      </c>
      <c r="S200" s="122">
        <v>0</v>
      </c>
      <c r="T200" s="123">
        <f>$S$200*$H$200</f>
        <v>0</v>
      </c>
      <c r="AR200" s="72" t="s">
        <v>125</v>
      </c>
      <c r="AT200" s="72" t="s">
        <v>120</v>
      </c>
      <c r="AU200" s="72" t="s">
        <v>82</v>
      </c>
      <c r="AY200" s="6" t="s">
        <v>118</v>
      </c>
      <c r="BE200" s="124">
        <f>IF($N$200="základní",$J$200,0)</f>
        <v>0</v>
      </c>
      <c r="BF200" s="124">
        <f>IF($N$200="snížená",$J$200,0)</f>
        <v>0</v>
      </c>
      <c r="BG200" s="124">
        <f>IF($N$200="zákl. přenesená",$J$200,0)</f>
        <v>0</v>
      </c>
      <c r="BH200" s="124">
        <f>IF($N$200="sníž. přenesená",$J$200,0)</f>
        <v>0</v>
      </c>
      <c r="BI200" s="124">
        <f>IF($N$200="nulová",$J$200,0)</f>
        <v>0</v>
      </c>
      <c r="BJ200" s="72" t="s">
        <v>22</v>
      </c>
      <c r="BK200" s="124">
        <f>ROUND($I$200*$H$200,2)</f>
        <v>0</v>
      </c>
      <c r="BL200" s="72" t="s">
        <v>125</v>
      </c>
      <c r="BM200" s="72" t="s">
        <v>332</v>
      </c>
    </row>
    <row r="201" spans="2:47" s="6" customFormat="1" ht="30.75" customHeight="1">
      <c r="B201" s="22"/>
      <c r="D201" s="126" t="s">
        <v>134</v>
      </c>
      <c r="F201" s="132" t="s">
        <v>333</v>
      </c>
      <c r="L201" s="22"/>
      <c r="M201" s="48"/>
      <c r="T201" s="49"/>
      <c r="AT201" s="6" t="s">
        <v>134</v>
      </c>
      <c r="AU201" s="6" t="s">
        <v>82</v>
      </c>
    </row>
    <row r="202" spans="2:51" s="6" customFormat="1" ht="15.75" customHeight="1">
      <c r="B202" s="125"/>
      <c r="D202" s="133" t="s">
        <v>130</v>
      </c>
      <c r="E202" s="131"/>
      <c r="F202" s="127" t="s">
        <v>223</v>
      </c>
      <c r="H202" s="128">
        <v>2</v>
      </c>
      <c r="L202" s="125"/>
      <c r="M202" s="129"/>
      <c r="T202" s="130"/>
      <c r="AT202" s="131" t="s">
        <v>130</v>
      </c>
      <c r="AU202" s="131" t="s">
        <v>82</v>
      </c>
      <c r="AV202" s="131" t="s">
        <v>82</v>
      </c>
      <c r="AW202" s="131" t="s">
        <v>93</v>
      </c>
      <c r="AX202" s="131" t="s">
        <v>22</v>
      </c>
      <c r="AY202" s="131" t="s">
        <v>118</v>
      </c>
    </row>
    <row r="203" spans="2:65" s="6" customFormat="1" ht="15.75" customHeight="1">
      <c r="B203" s="22"/>
      <c r="C203" s="113">
        <v>51</v>
      </c>
      <c r="D203" s="113" t="s">
        <v>120</v>
      </c>
      <c r="E203" s="114" t="s">
        <v>334</v>
      </c>
      <c r="F203" s="115" t="s">
        <v>335</v>
      </c>
      <c r="G203" s="116" t="s">
        <v>155</v>
      </c>
      <c r="H203" s="117">
        <v>1</v>
      </c>
      <c r="I203" s="118"/>
      <c r="J203" s="119">
        <f>ROUND($I$203*$H$203,2)</f>
        <v>0</v>
      </c>
      <c r="K203" s="115" t="s">
        <v>124</v>
      </c>
      <c r="L203" s="22"/>
      <c r="M203" s="120"/>
      <c r="N203" s="121" t="s">
        <v>44</v>
      </c>
      <c r="Q203" s="122">
        <v>0</v>
      </c>
      <c r="R203" s="122">
        <f>$Q$203*$H$203</f>
        <v>0</v>
      </c>
      <c r="S203" s="122">
        <v>0</v>
      </c>
      <c r="T203" s="123">
        <f>$S$203*$H$203</f>
        <v>0</v>
      </c>
      <c r="AR203" s="72" t="s">
        <v>125</v>
      </c>
      <c r="AT203" s="72" t="s">
        <v>120</v>
      </c>
      <c r="AU203" s="72" t="s">
        <v>82</v>
      </c>
      <c r="AY203" s="6" t="s">
        <v>118</v>
      </c>
      <c r="BE203" s="124">
        <f>IF($N$203="základní",$J$203,0)</f>
        <v>0</v>
      </c>
      <c r="BF203" s="124">
        <f>IF($N$203="snížená",$J$203,0)</f>
        <v>0</v>
      </c>
      <c r="BG203" s="124">
        <f>IF($N$203="zákl. přenesená",$J$203,0)</f>
        <v>0</v>
      </c>
      <c r="BH203" s="124">
        <f>IF($N$203="sníž. přenesená",$J$203,0)</f>
        <v>0</v>
      </c>
      <c r="BI203" s="124">
        <f>IF($N$203="nulová",$J$203,0)</f>
        <v>0</v>
      </c>
      <c r="BJ203" s="72" t="s">
        <v>22</v>
      </c>
      <c r="BK203" s="124">
        <f>ROUND($I$203*$H$203,2)</f>
        <v>0</v>
      </c>
      <c r="BL203" s="72" t="s">
        <v>125</v>
      </c>
      <c r="BM203" s="72" t="s">
        <v>336</v>
      </c>
    </row>
    <row r="204" spans="2:65" s="6" customFormat="1" ht="15.75" customHeight="1">
      <c r="B204" s="22"/>
      <c r="C204" s="116">
        <v>52</v>
      </c>
      <c r="D204" s="116" t="s">
        <v>120</v>
      </c>
      <c r="E204" s="114" t="s">
        <v>337</v>
      </c>
      <c r="F204" s="115" t="s">
        <v>338</v>
      </c>
      <c r="G204" s="116" t="s">
        <v>133</v>
      </c>
      <c r="H204" s="117">
        <v>2</v>
      </c>
      <c r="I204" s="118"/>
      <c r="J204" s="119">
        <f>ROUND($I$204*$H$204,2)</f>
        <v>0</v>
      </c>
      <c r="K204" s="115" t="s">
        <v>124</v>
      </c>
      <c r="L204" s="22"/>
      <c r="M204" s="120"/>
      <c r="N204" s="121" t="s">
        <v>44</v>
      </c>
      <c r="Q204" s="122">
        <v>0.00688</v>
      </c>
      <c r="R204" s="122">
        <f>$Q$204*$H$204</f>
        <v>0.01376</v>
      </c>
      <c r="S204" s="122">
        <v>0</v>
      </c>
      <c r="T204" s="123">
        <f>$S$204*$H$204</f>
        <v>0</v>
      </c>
      <c r="AR204" s="72" t="s">
        <v>125</v>
      </c>
      <c r="AT204" s="72" t="s">
        <v>120</v>
      </c>
      <c r="AU204" s="72" t="s">
        <v>82</v>
      </c>
      <c r="AY204" s="72" t="s">
        <v>118</v>
      </c>
      <c r="BE204" s="124">
        <f>IF($N$204="základní",$J$204,0)</f>
        <v>0</v>
      </c>
      <c r="BF204" s="124">
        <f>IF($N$204="snížená",$J$204,0)</f>
        <v>0</v>
      </c>
      <c r="BG204" s="124">
        <f>IF($N$204="zákl. přenesená",$J$204,0)</f>
        <v>0</v>
      </c>
      <c r="BH204" s="124">
        <f>IF($N$204="sníž. přenesená",$J$204,0)</f>
        <v>0</v>
      </c>
      <c r="BI204" s="124">
        <f>IF($N$204="nulová",$J$204,0)</f>
        <v>0</v>
      </c>
      <c r="BJ204" s="72" t="s">
        <v>22</v>
      </c>
      <c r="BK204" s="124">
        <f>ROUND($I$204*$H$204,2)</f>
        <v>0</v>
      </c>
      <c r="BL204" s="72" t="s">
        <v>125</v>
      </c>
      <c r="BM204" s="72" t="s">
        <v>339</v>
      </c>
    </row>
    <row r="205" spans="2:65" s="6" customFormat="1" ht="15.75" customHeight="1">
      <c r="B205" s="22"/>
      <c r="C205" s="143">
        <v>53</v>
      </c>
      <c r="D205" s="143" t="s">
        <v>250</v>
      </c>
      <c r="E205" s="141" t="s">
        <v>340</v>
      </c>
      <c r="F205" s="142" t="s">
        <v>341</v>
      </c>
      <c r="G205" s="143" t="s">
        <v>133</v>
      </c>
      <c r="H205" s="144">
        <v>1</v>
      </c>
      <c r="I205" s="145"/>
      <c r="J205" s="146">
        <f>ROUND($I$205*$H$205,2)</f>
        <v>0</v>
      </c>
      <c r="K205" s="142" t="s">
        <v>124</v>
      </c>
      <c r="L205" s="147"/>
      <c r="M205" s="148"/>
      <c r="N205" s="149" t="s">
        <v>44</v>
      </c>
      <c r="Q205" s="122">
        <v>0.118</v>
      </c>
      <c r="R205" s="122">
        <f>$Q$205*$H$205</f>
        <v>0.118</v>
      </c>
      <c r="S205" s="122">
        <v>0</v>
      </c>
      <c r="T205" s="123">
        <f>$S$205*$H$205</f>
        <v>0</v>
      </c>
      <c r="AR205" s="72" t="s">
        <v>148</v>
      </c>
      <c r="AT205" s="72" t="s">
        <v>250</v>
      </c>
      <c r="AU205" s="72" t="s">
        <v>82</v>
      </c>
      <c r="AY205" s="72" t="s">
        <v>118</v>
      </c>
      <c r="BE205" s="124">
        <f>IF($N$205="základní",$J$205,0)</f>
        <v>0</v>
      </c>
      <c r="BF205" s="124">
        <f>IF($N$205="snížená",$J$205,0)</f>
        <v>0</v>
      </c>
      <c r="BG205" s="124">
        <f>IF($N$205="zákl. přenesená",$J$205,0)</f>
        <v>0</v>
      </c>
      <c r="BH205" s="124">
        <f>IF($N$205="sníž. přenesená",$J$205,0)</f>
        <v>0</v>
      </c>
      <c r="BI205" s="124">
        <f>IF($N$205="nulová",$J$205,0)</f>
        <v>0</v>
      </c>
      <c r="BJ205" s="72" t="s">
        <v>22</v>
      </c>
      <c r="BK205" s="124">
        <f>ROUND($I$205*$H$205,2)</f>
        <v>0</v>
      </c>
      <c r="BL205" s="72" t="s">
        <v>125</v>
      </c>
      <c r="BM205" s="72" t="s">
        <v>342</v>
      </c>
    </row>
    <row r="206" spans="2:65" s="6" customFormat="1" ht="15.75" customHeight="1">
      <c r="B206" s="22"/>
      <c r="C206" s="143">
        <v>54</v>
      </c>
      <c r="D206" s="143" t="s">
        <v>250</v>
      </c>
      <c r="E206" s="141" t="s">
        <v>343</v>
      </c>
      <c r="F206" s="142" t="s">
        <v>344</v>
      </c>
      <c r="G206" s="143" t="s">
        <v>133</v>
      </c>
      <c r="H206" s="144">
        <v>1</v>
      </c>
      <c r="I206" s="145"/>
      <c r="J206" s="146">
        <f>ROUND($I$206*$H$206,2)</f>
        <v>0</v>
      </c>
      <c r="K206" s="142" t="s">
        <v>124</v>
      </c>
      <c r="L206" s="147"/>
      <c r="M206" s="148"/>
      <c r="N206" s="149" t="s">
        <v>44</v>
      </c>
      <c r="Q206" s="122">
        <v>0.08</v>
      </c>
      <c r="R206" s="122">
        <f>$Q$206*$H$206</f>
        <v>0.08</v>
      </c>
      <c r="S206" s="122">
        <v>0</v>
      </c>
      <c r="T206" s="123">
        <f>$S$206*$H$206</f>
        <v>0</v>
      </c>
      <c r="AR206" s="72" t="s">
        <v>148</v>
      </c>
      <c r="AT206" s="72" t="s">
        <v>250</v>
      </c>
      <c r="AU206" s="72" t="s">
        <v>82</v>
      </c>
      <c r="AY206" s="72" t="s">
        <v>118</v>
      </c>
      <c r="BE206" s="124">
        <f>IF($N$206="základní",$J$206,0)</f>
        <v>0</v>
      </c>
      <c r="BF206" s="124">
        <f>IF($N$206="snížená",$J$206,0)</f>
        <v>0</v>
      </c>
      <c r="BG206" s="124">
        <f>IF($N$206="zákl. přenesená",$J$206,0)</f>
        <v>0</v>
      </c>
      <c r="BH206" s="124">
        <f>IF($N$206="sníž. přenesená",$J$206,0)</f>
        <v>0</v>
      </c>
      <c r="BI206" s="124">
        <f>IF($N$206="nulová",$J$206,0)</f>
        <v>0</v>
      </c>
      <c r="BJ206" s="72" t="s">
        <v>22</v>
      </c>
      <c r="BK206" s="124">
        <f>ROUND($I$206*$H$206,2)</f>
        <v>0</v>
      </c>
      <c r="BL206" s="72" t="s">
        <v>125</v>
      </c>
      <c r="BM206" s="72" t="s">
        <v>345</v>
      </c>
    </row>
    <row r="207" spans="2:65" s="6" customFormat="1" ht="15.75" customHeight="1">
      <c r="B207" s="22"/>
      <c r="C207" s="116">
        <v>55</v>
      </c>
      <c r="D207" s="116" t="s">
        <v>120</v>
      </c>
      <c r="E207" s="114" t="s">
        <v>346</v>
      </c>
      <c r="F207" s="115" t="s">
        <v>347</v>
      </c>
      <c r="G207" s="116" t="s">
        <v>133</v>
      </c>
      <c r="H207" s="117">
        <v>2</v>
      </c>
      <c r="I207" s="118"/>
      <c r="J207" s="119">
        <f>ROUND($I$207*$H$207,2)</f>
        <v>0</v>
      </c>
      <c r="K207" s="115" t="s">
        <v>124</v>
      </c>
      <c r="L207" s="22"/>
      <c r="M207" s="120"/>
      <c r="N207" s="121" t="s">
        <v>44</v>
      </c>
      <c r="Q207" s="122">
        <v>0.3409</v>
      </c>
      <c r="R207" s="122">
        <f>$Q$207*$H$207</f>
        <v>0.6818</v>
      </c>
      <c r="S207" s="122">
        <v>0</v>
      </c>
      <c r="T207" s="123">
        <f>$S$207*$H$207</f>
        <v>0</v>
      </c>
      <c r="AR207" s="72" t="s">
        <v>125</v>
      </c>
      <c r="AT207" s="72" t="s">
        <v>120</v>
      </c>
      <c r="AU207" s="72" t="s">
        <v>82</v>
      </c>
      <c r="AY207" s="72" t="s">
        <v>118</v>
      </c>
      <c r="BE207" s="124">
        <f>IF($N$207="základní",$J$207,0)</f>
        <v>0</v>
      </c>
      <c r="BF207" s="124">
        <f>IF($N$207="snížená",$J$207,0)</f>
        <v>0</v>
      </c>
      <c r="BG207" s="124">
        <f>IF($N$207="zákl. přenesená",$J$207,0)</f>
        <v>0</v>
      </c>
      <c r="BH207" s="124">
        <f>IF($N$207="sníž. přenesená",$J$207,0)</f>
        <v>0</v>
      </c>
      <c r="BI207" s="124">
        <f>IF($N$207="nulová",$J$207,0)</f>
        <v>0</v>
      </c>
      <c r="BJ207" s="72" t="s">
        <v>22</v>
      </c>
      <c r="BK207" s="124">
        <f>ROUND($I$207*$H$207,2)</f>
        <v>0</v>
      </c>
      <c r="BL207" s="72" t="s">
        <v>125</v>
      </c>
      <c r="BM207" s="72" t="s">
        <v>348</v>
      </c>
    </row>
    <row r="208" spans="2:51" s="6" customFormat="1" ht="15.75" customHeight="1">
      <c r="B208" s="125"/>
      <c r="D208" s="126" t="s">
        <v>130</v>
      </c>
      <c r="E208" s="127"/>
      <c r="F208" s="127" t="s">
        <v>223</v>
      </c>
      <c r="H208" s="128">
        <v>2</v>
      </c>
      <c r="L208" s="125"/>
      <c r="M208" s="129"/>
      <c r="T208" s="130"/>
      <c r="AT208" s="131" t="s">
        <v>130</v>
      </c>
      <c r="AU208" s="131" t="s">
        <v>82</v>
      </c>
      <c r="AV208" s="131" t="s">
        <v>82</v>
      </c>
      <c r="AW208" s="131" t="s">
        <v>93</v>
      </c>
      <c r="AX208" s="131" t="s">
        <v>22</v>
      </c>
      <c r="AY208" s="131" t="s">
        <v>118</v>
      </c>
    </row>
    <row r="209" spans="2:65" s="6" customFormat="1" ht="15.75" customHeight="1">
      <c r="B209" s="22"/>
      <c r="C209" s="140">
        <v>56</v>
      </c>
      <c r="D209" s="140" t="s">
        <v>250</v>
      </c>
      <c r="E209" s="141" t="s">
        <v>349</v>
      </c>
      <c r="F209" s="142" t="s">
        <v>350</v>
      </c>
      <c r="G209" s="143" t="s">
        <v>133</v>
      </c>
      <c r="H209" s="144">
        <v>2</v>
      </c>
      <c r="I209" s="145"/>
      <c r="J209" s="146">
        <f>ROUND($I$209*$H$209,2)</f>
        <v>0</v>
      </c>
      <c r="K209" s="142" t="s">
        <v>124</v>
      </c>
      <c r="L209" s="147"/>
      <c r="M209" s="148"/>
      <c r="N209" s="149" t="s">
        <v>44</v>
      </c>
      <c r="Q209" s="122">
        <v>0.087</v>
      </c>
      <c r="R209" s="122">
        <f>$Q$209*$H$209</f>
        <v>0.174</v>
      </c>
      <c r="S209" s="122">
        <v>0</v>
      </c>
      <c r="T209" s="123">
        <f>$S$209*$H$209</f>
        <v>0</v>
      </c>
      <c r="AR209" s="72" t="s">
        <v>148</v>
      </c>
      <c r="AT209" s="72" t="s">
        <v>250</v>
      </c>
      <c r="AU209" s="72" t="s">
        <v>82</v>
      </c>
      <c r="AY209" s="6" t="s">
        <v>118</v>
      </c>
      <c r="BE209" s="124">
        <f>IF($N$209="základní",$J$209,0)</f>
        <v>0</v>
      </c>
      <c r="BF209" s="124">
        <f>IF($N$209="snížená",$J$209,0)</f>
        <v>0</v>
      </c>
      <c r="BG209" s="124">
        <f>IF($N$209="zákl. přenesená",$J$209,0)</f>
        <v>0</v>
      </c>
      <c r="BH209" s="124">
        <f>IF($N$209="sníž. přenesená",$J$209,0)</f>
        <v>0</v>
      </c>
      <c r="BI209" s="124">
        <f>IF($N$209="nulová",$J$209,0)</f>
        <v>0</v>
      </c>
      <c r="BJ209" s="72" t="s">
        <v>22</v>
      </c>
      <c r="BK209" s="124">
        <f>ROUND($I$209*$H$209,2)</f>
        <v>0</v>
      </c>
      <c r="BL209" s="72" t="s">
        <v>125</v>
      </c>
      <c r="BM209" s="72" t="s">
        <v>351</v>
      </c>
    </row>
    <row r="210" spans="2:65" s="6" customFormat="1" ht="15.75" customHeight="1">
      <c r="B210" s="22"/>
      <c r="C210" s="143">
        <v>57</v>
      </c>
      <c r="D210" s="143" t="s">
        <v>250</v>
      </c>
      <c r="E210" s="141" t="s">
        <v>352</v>
      </c>
      <c r="F210" s="142" t="s">
        <v>353</v>
      </c>
      <c r="G210" s="143" t="s">
        <v>133</v>
      </c>
      <c r="H210" s="144">
        <v>2</v>
      </c>
      <c r="I210" s="145"/>
      <c r="J210" s="146">
        <f>ROUND($I$210*$H$210,2)</f>
        <v>0</v>
      </c>
      <c r="K210" s="142" t="s">
        <v>124</v>
      </c>
      <c r="L210" s="147"/>
      <c r="M210" s="148"/>
      <c r="N210" s="149" t="s">
        <v>44</v>
      </c>
      <c r="Q210" s="122">
        <v>0.103</v>
      </c>
      <c r="R210" s="122">
        <f>$Q$210*$H$210</f>
        <v>0.206</v>
      </c>
      <c r="S210" s="122">
        <v>0</v>
      </c>
      <c r="T210" s="123">
        <f>$S$210*$H$210</f>
        <v>0</v>
      </c>
      <c r="AR210" s="72" t="s">
        <v>148</v>
      </c>
      <c r="AT210" s="72" t="s">
        <v>250</v>
      </c>
      <c r="AU210" s="72" t="s">
        <v>82</v>
      </c>
      <c r="AY210" s="72" t="s">
        <v>118</v>
      </c>
      <c r="BE210" s="124">
        <f>IF($N$210="základní",$J$210,0)</f>
        <v>0</v>
      </c>
      <c r="BF210" s="124">
        <f>IF($N$210="snížená",$J$210,0)</f>
        <v>0</v>
      </c>
      <c r="BG210" s="124">
        <f>IF($N$210="zákl. přenesená",$J$210,0)</f>
        <v>0</v>
      </c>
      <c r="BH210" s="124">
        <f>IF($N$210="sníž. přenesená",$J$210,0)</f>
        <v>0</v>
      </c>
      <c r="BI210" s="124">
        <f>IF($N$210="nulová",$J$210,0)</f>
        <v>0</v>
      </c>
      <c r="BJ210" s="72" t="s">
        <v>22</v>
      </c>
      <c r="BK210" s="124">
        <f>ROUND($I$210*$H$210,2)</f>
        <v>0</v>
      </c>
      <c r="BL210" s="72" t="s">
        <v>125</v>
      </c>
      <c r="BM210" s="72" t="s">
        <v>354</v>
      </c>
    </row>
    <row r="211" spans="2:51" s="6" customFormat="1" ht="15.75" customHeight="1">
      <c r="B211" s="125"/>
      <c r="D211" s="126" t="s">
        <v>130</v>
      </c>
      <c r="E211" s="127"/>
      <c r="F211" s="127" t="s">
        <v>82</v>
      </c>
      <c r="H211" s="128">
        <v>2</v>
      </c>
      <c r="L211" s="125"/>
      <c r="M211" s="129"/>
      <c r="T211" s="130"/>
      <c r="AT211" s="131" t="s">
        <v>130</v>
      </c>
      <c r="AU211" s="131" t="s">
        <v>82</v>
      </c>
      <c r="AV211" s="131" t="s">
        <v>82</v>
      </c>
      <c r="AW211" s="131" t="s">
        <v>93</v>
      </c>
      <c r="AX211" s="131" t="s">
        <v>22</v>
      </c>
      <c r="AY211" s="131" t="s">
        <v>118</v>
      </c>
    </row>
    <row r="212" spans="2:65" s="6" customFormat="1" ht="15.75" customHeight="1">
      <c r="B212" s="22"/>
      <c r="C212" s="140">
        <v>58</v>
      </c>
      <c r="D212" s="140" t="s">
        <v>250</v>
      </c>
      <c r="E212" s="141" t="s">
        <v>355</v>
      </c>
      <c r="F212" s="142" t="s">
        <v>356</v>
      </c>
      <c r="G212" s="143" t="s">
        <v>133</v>
      </c>
      <c r="H212" s="144">
        <v>2</v>
      </c>
      <c r="I212" s="145"/>
      <c r="J212" s="146">
        <f>ROUND($I$212*$H$212,2)</f>
        <v>0</v>
      </c>
      <c r="K212" s="142" t="s">
        <v>124</v>
      </c>
      <c r="L212" s="147"/>
      <c r="M212" s="148"/>
      <c r="N212" s="149" t="s">
        <v>44</v>
      </c>
      <c r="Q212" s="122">
        <v>0.043</v>
      </c>
      <c r="R212" s="122">
        <f>$Q$212*$H$212</f>
        <v>0.086</v>
      </c>
      <c r="S212" s="122">
        <v>0</v>
      </c>
      <c r="T212" s="123">
        <f>$S$212*$H$212</f>
        <v>0</v>
      </c>
      <c r="AR212" s="72" t="s">
        <v>148</v>
      </c>
      <c r="AT212" s="72" t="s">
        <v>250</v>
      </c>
      <c r="AU212" s="72" t="s">
        <v>82</v>
      </c>
      <c r="AY212" s="6" t="s">
        <v>118</v>
      </c>
      <c r="BE212" s="124">
        <f>IF($N$212="základní",$J$212,0)</f>
        <v>0</v>
      </c>
      <c r="BF212" s="124">
        <f>IF($N$212="snížená",$J$212,0)</f>
        <v>0</v>
      </c>
      <c r="BG212" s="124">
        <f>IF($N$212="zákl. přenesená",$J$212,0)</f>
        <v>0</v>
      </c>
      <c r="BH212" s="124">
        <f>IF($N$212="sníž. přenesená",$J$212,0)</f>
        <v>0</v>
      </c>
      <c r="BI212" s="124">
        <f>IF($N$212="nulová",$J$212,0)</f>
        <v>0</v>
      </c>
      <c r="BJ212" s="72" t="s">
        <v>22</v>
      </c>
      <c r="BK212" s="124">
        <f>ROUND($I$212*$H$212,2)</f>
        <v>0</v>
      </c>
      <c r="BL212" s="72" t="s">
        <v>125</v>
      </c>
      <c r="BM212" s="72" t="s">
        <v>357</v>
      </c>
    </row>
    <row r="213" spans="2:65" s="6" customFormat="1" ht="15.75" customHeight="1">
      <c r="B213" s="22"/>
      <c r="C213" s="143">
        <v>59</v>
      </c>
      <c r="D213" s="143" t="s">
        <v>250</v>
      </c>
      <c r="E213" s="141" t="s">
        <v>358</v>
      </c>
      <c r="F213" s="142" t="s">
        <v>359</v>
      </c>
      <c r="G213" s="143" t="s">
        <v>133</v>
      </c>
      <c r="H213" s="144">
        <v>2</v>
      </c>
      <c r="I213" s="145"/>
      <c r="J213" s="146">
        <f>ROUND($I$213*$H$213,2)</f>
        <v>0</v>
      </c>
      <c r="K213" s="142" t="s">
        <v>124</v>
      </c>
      <c r="L213" s="147"/>
      <c r="M213" s="148"/>
      <c r="N213" s="149" t="s">
        <v>44</v>
      </c>
      <c r="Q213" s="122">
        <v>0.06</v>
      </c>
      <c r="R213" s="122">
        <f>$Q$213*$H$213</f>
        <v>0.12</v>
      </c>
      <c r="S213" s="122">
        <v>0</v>
      </c>
      <c r="T213" s="123">
        <f>$S$213*$H$213</f>
        <v>0</v>
      </c>
      <c r="AR213" s="72" t="s">
        <v>148</v>
      </c>
      <c r="AT213" s="72" t="s">
        <v>250</v>
      </c>
      <c r="AU213" s="72" t="s">
        <v>82</v>
      </c>
      <c r="AY213" s="72" t="s">
        <v>118</v>
      </c>
      <c r="BE213" s="124">
        <f>IF($N$213="základní",$J$213,0)</f>
        <v>0</v>
      </c>
      <c r="BF213" s="124">
        <f>IF($N$213="snížená",$J$213,0)</f>
        <v>0</v>
      </c>
      <c r="BG213" s="124">
        <f>IF($N$213="zákl. přenesená",$J$213,0)</f>
        <v>0</v>
      </c>
      <c r="BH213" s="124">
        <f>IF($N$213="sníž. přenesená",$J$213,0)</f>
        <v>0</v>
      </c>
      <c r="BI213" s="124">
        <f>IF($N$213="nulová",$J$213,0)</f>
        <v>0</v>
      </c>
      <c r="BJ213" s="72" t="s">
        <v>22</v>
      </c>
      <c r="BK213" s="124">
        <f>ROUND($I$213*$H$213,2)</f>
        <v>0</v>
      </c>
      <c r="BL213" s="72" t="s">
        <v>125</v>
      </c>
      <c r="BM213" s="72" t="s">
        <v>360</v>
      </c>
    </row>
    <row r="214" spans="2:65" s="6" customFormat="1" ht="15.75" customHeight="1">
      <c r="B214" s="22"/>
      <c r="C214" s="143">
        <v>60</v>
      </c>
      <c r="D214" s="143" t="s">
        <v>250</v>
      </c>
      <c r="E214" s="141" t="s">
        <v>361</v>
      </c>
      <c r="F214" s="142" t="s">
        <v>362</v>
      </c>
      <c r="G214" s="143" t="s">
        <v>133</v>
      </c>
      <c r="H214" s="144">
        <v>2</v>
      </c>
      <c r="I214" s="145"/>
      <c r="J214" s="146">
        <f>ROUND($I$214*$H$214,2)</f>
        <v>0</v>
      </c>
      <c r="K214" s="142" t="s">
        <v>124</v>
      </c>
      <c r="L214" s="147"/>
      <c r="M214" s="148"/>
      <c r="N214" s="149" t="s">
        <v>44</v>
      </c>
      <c r="Q214" s="122">
        <v>0.006</v>
      </c>
      <c r="R214" s="122">
        <f>$Q$214*$H$214</f>
        <v>0.012</v>
      </c>
      <c r="S214" s="122">
        <v>0</v>
      </c>
      <c r="T214" s="123">
        <f>$S$214*$H$214</f>
        <v>0</v>
      </c>
      <c r="AR214" s="72" t="s">
        <v>148</v>
      </c>
      <c r="AT214" s="72" t="s">
        <v>250</v>
      </c>
      <c r="AU214" s="72" t="s">
        <v>82</v>
      </c>
      <c r="AY214" s="72" t="s">
        <v>118</v>
      </c>
      <c r="BE214" s="124">
        <f>IF($N$214="základní",$J$214,0)</f>
        <v>0</v>
      </c>
      <c r="BF214" s="124">
        <f>IF($N$214="snížená",$J$214,0)</f>
        <v>0</v>
      </c>
      <c r="BG214" s="124">
        <f>IF($N$214="zákl. přenesená",$J$214,0)</f>
        <v>0</v>
      </c>
      <c r="BH214" s="124">
        <f>IF($N$214="sníž. přenesená",$J$214,0)</f>
        <v>0</v>
      </c>
      <c r="BI214" s="124">
        <f>IF($N$214="nulová",$J$214,0)</f>
        <v>0</v>
      </c>
      <c r="BJ214" s="72" t="s">
        <v>22</v>
      </c>
      <c r="BK214" s="124">
        <f>ROUND($I$214*$H$214,2)</f>
        <v>0</v>
      </c>
      <c r="BL214" s="72" t="s">
        <v>125</v>
      </c>
      <c r="BM214" s="72" t="s">
        <v>363</v>
      </c>
    </row>
    <row r="215" spans="2:65" s="6" customFormat="1" ht="15.75" customHeight="1">
      <c r="B215" s="22"/>
      <c r="C215" s="143">
        <v>61</v>
      </c>
      <c r="D215" s="143" t="s">
        <v>250</v>
      </c>
      <c r="E215" s="141" t="s">
        <v>364</v>
      </c>
      <c r="F215" s="142" t="s">
        <v>365</v>
      </c>
      <c r="G215" s="143" t="s">
        <v>133</v>
      </c>
      <c r="H215" s="144">
        <v>2</v>
      </c>
      <c r="I215" s="145"/>
      <c r="J215" s="146">
        <f>ROUND($I$215*$H$215,2)</f>
        <v>0</v>
      </c>
      <c r="K215" s="142" t="s">
        <v>124</v>
      </c>
      <c r="L215" s="147"/>
      <c r="M215" s="148"/>
      <c r="N215" s="149" t="s">
        <v>44</v>
      </c>
      <c r="Q215" s="122">
        <v>0.232</v>
      </c>
      <c r="R215" s="122">
        <f>$Q$215*$H$215</f>
        <v>0.464</v>
      </c>
      <c r="S215" s="122">
        <v>0</v>
      </c>
      <c r="T215" s="123">
        <f>$S$215*$H$215</f>
        <v>0</v>
      </c>
      <c r="AR215" s="72" t="s">
        <v>148</v>
      </c>
      <c r="AT215" s="72" t="s">
        <v>250</v>
      </c>
      <c r="AU215" s="72" t="s">
        <v>82</v>
      </c>
      <c r="AY215" s="72" t="s">
        <v>118</v>
      </c>
      <c r="BE215" s="124">
        <f>IF($N$215="základní",$J$215,0)</f>
        <v>0</v>
      </c>
      <c r="BF215" s="124">
        <f>IF($N$215="snížená",$J$215,0)</f>
        <v>0</v>
      </c>
      <c r="BG215" s="124">
        <f>IF($N$215="zákl. přenesená",$J$215,0)</f>
        <v>0</v>
      </c>
      <c r="BH215" s="124">
        <f>IF($N$215="sníž. přenesená",$J$215,0)</f>
        <v>0</v>
      </c>
      <c r="BI215" s="124">
        <f>IF($N$215="nulová",$J$215,0)</f>
        <v>0</v>
      </c>
      <c r="BJ215" s="72" t="s">
        <v>22</v>
      </c>
      <c r="BK215" s="124">
        <f>ROUND($I$215*$H$215,2)</f>
        <v>0</v>
      </c>
      <c r="BL215" s="72" t="s">
        <v>125</v>
      </c>
      <c r="BM215" s="72" t="s">
        <v>366</v>
      </c>
    </row>
    <row r="216" spans="2:65" s="6" customFormat="1" ht="15.75" customHeight="1">
      <c r="B216" s="22"/>
      <c r="C216" s="143">
        <v>62</v>
      </c>
      <c r="D216" s="143" t="s">
        <v>250</v>
      </c>
      <c r="E216" s="141" t="s">
        <v>367</v>
      </c>
      <c r="F216" s="142" t="s">
        <v>368</v>
      </c>
      <c r="G216" s="143" t="s">
        <v>174</v>
      </c>
      <c r="H216" s="144">
        <v>19.44</v>
      </c>
      <c r="I216" s="145"/>
      <c r="J216" s="146">
        <f>ROUND($I$216*$H$216,2)</f>
        <v>0</v>
      </c>
      <c r="K216" s="142"/>
      <c r="L216" s="147"/>
      <c r="M216" s="148"/>
      <c r="N216" s="149" t="s">
        <v>44</v>
      </c>
      <c r="Q216" s="122">
        <v>0</v>
      </c>
      <c r="R216" s="122">
        <f>$Q$216*$H$216</f>
        <v>0</v>
      </c>
      <c r="S216" s="122">
        <v>0</v>
      </c>
      <c r="T216" s="123">
        <f>$S$216*$H$216</f>
        <v>0</v>
      </c>
      <c r="AR216" s="72" t="s">
        <v>369</v>
      </c>
      <c r="AT216" s="72" t="s">
        <v>250</v>
      </c>
      <c r="AU216" s="72" t="s">
        <v>82</v>
      </c>
      <c r="AY216" s="72" t="s">
        <v>118</v>
      </c>
      <c r="BE216" s="124">
        <f>IF($N$216="základní",$J$216,0)</f>
        <v>0</v>
      </c>
      <c r="BF216" s="124">
        <f>IF($N$216="snížená",$J$216,0)</f>
        <v>0</v>
      </c>
      <c r="BG216" s="124">
        <f>IF($N$216="zákl. přenesená",$J$216,0)</f>
        <v>0</v>
      </c>
      <c r="BH216" s="124">
        <f>IF($N$216="sníž. přenesená",$J$216,0)</f>
        <v>0</v>
      </c>
      <c r="BI216" s="124">
        <f>IF($N$216="nulová",$J$216,0)</f>
        <v>0</v>
      </c>
      <c r="BJ216" s="72" t="s">
        <v>22</v>
      </c>
      <c r="BK216" s="124">
        <f>ROUND($I$216*$H$216,2)</f>
        <v>0</v>
      </c>
      <c r="BL216" s="72" t="s">
        <v>369</v>
      </c>
      <c r="BM216" s="72" t="s">
        <v>370</v>
      </c>
    </row>
    <row r="217" spans="2:51" s="6" customFormat="1" ht="15.75" customHeight="1">
      <c r="B217" s="125"/>
      <c r="D217" s="126" t="s">
        <v>130</v>
      </c>
      <c r="E217" s="127"/>
      <c r="F217" s="127" t="s">
        <v>371</v>
      </c>
      <c r="H217" s="128">
        <v>19.44</v>
      </c>
      <c r="L217" s="125"/>
      <c r="M217" s="129"/>
      <c r="T217" s="130"/>
      <c r="AT217" s="131" t="s">
        <v>130</v>
      </c>
      <c r="AU217" s="131" t="s">
        <v>82</v>
      </c>
      <c r="AV217" s="131" t="s">
        <v>82</v>
      </c>
      <c r="AW217" s="131" t="s">
        <v>93</v>
      </c>
      <c r="AX217" s="131" t="s">
        <v>73</v>
      </c>
      <c r="AY217" s="131" t="s">
        <v>118</v>
      </c>
    </row>
    <row r="218" spans="2:65" s="6" customFormat="1" ht="15.75" customHeight="1">
      <c r="B218" s="22"/>
      <c r="C218" s="113">
        <v>63</v>
      </c>
      <c r="D218" s="113" t="s">
        <v>120</v>
      </c>
      <c r="E218" s="114" t="s">
        <v>372</v>
      </c>
      <c r="F218" s="115" t="s">
        <v>373</v>
      </c>
      <c r="G218" s="116" t="s">
        <v>150</v>
      </c>
      <c r="H218" s="117">
        <v>13</v>
      </c>
      <c r="I218" s="118"/>
      <c r="J218" s="119">
        <f>ROUND($I$218*$H$218,2)</f>
        <v>0</v>
      </c>
      <c r="K218" s="115"/>
      <c r="L218" s="22"/>
      <c r="M218" s="120"/>
      <c r="N218" s="121" t="s">
        <v>44</v>
      </c>
      <c r="Q218" s="122">
        <v>1E-05</v>
      </c>
      <c r="R218" s="122">
        <f>$Q$218*$H$218</f>
        <v>0.00013000000000000002</v>
      </c>
      <c r="S218" s="122">
        <v>0</v>
      </c>
      <c r="T218" s="123">
        <f>$S$218*$H$218</f>
        <v>0</v>
      </c>
      <c r="AR218" s="72" t="s">
        <v>125</v>
      </c>
      <c r="AT218" s="72" t="s">
        <v>120</v>
      </c>
      <c r="AU218" s="72" t="s">
        <v>82</v>
      </c>
      <c r="AY218" s="6" t="s">
        <v>118</v>
      </c>
      <c r="BE218" s="124">
        <f>IF($N$218="základní",$J$218,0)</f>
        <v>0</v>
      </c>
      <c r="BF218" s="124">
        <f>IF($N$218="snížená",$J$218,0)</f>
        <v>0</v>
      </c>
      <c r="BG218" s="124">
        <f>IF($N$218="zákl. přenesená",$J$218,0)</f>
        <v>0</v>
      </c>
      <c r="BH218" s="124">
        <f>IF($N$218="sníž. přenesená",$J$218,0)</f>
        <v>0</v>
      </c>
      <c r="BI218" s="124">
        <f>IF($N$218="nulová",$J$218,0)</f>
        <v>0</v>
      </c>
      <c r="BJ218" s="72" t="s">
        <v>22</v>
      </c>
      <c r="BK218" s="124">
        <f>ROUND($I$218*$H$218,2)</f>
        <v>0</v>
      </c>
      <c r="BL218" s="72" t="s">
        <v>125</v>
      </c>
      <c r="BM218" s="72" t="s">
        <v>374</v>
      </c>
    </row>
    <row r="219" spans="2:51" s="6" customFormat="1" ht="15.75" customHeight="1">
      <c r="B219" s="125"/>
      <c r="D219" s="126" t="s">
        <v>130</v>
      </c>
      <c r="E219" s="127"/>
      <c r="F219" s="127" t="s">
        <v>375</v>
      </c>
      <c r="H219" s="128">
        <v>13</v>
      </c>
      <c r="L219" s="125"/>
      <c r="M219" s="129"/>
      <c r="T219" s="130"/>
      <c r="AT219" s="131" t="s">
        <v>130</v>
      </c>
      <c r="AU219" s="131" t="s">
        <v>82</v>
      </c>
      <c r="AV219" s="131" t="s">
        <v>82</v>
      </c>
      <c r="AW219" s="131" t="s">
        <v>93</v>
      </c>
      <c r="AX219" s="131" t="s">
        <v>22</v>
      </c>
      <c r="AY219" s="131" t="s">
        <v>118</v>
      </c>
    </row>
    <row r="220" spans="2:65" s="6" customFormat="1" ht="15.75" customHeight="1">
      <c r="B220" s="22"/>
      <c r="C220" s="140">
        <v>64</v>
      </c>
      <c r="D220" s="140" t="s">
        <v>250</v>
      </c>
      <c r="E220" s="141" t="s">
        <v>376</v>
      </c>
      <c r="F220" s="142" t="s">
        <v>377</v>
      </c>
      <c r="G220" s="143" t="s">
        <v>133</v>
      </c>
      <c r="H220" s="144">
        <v>3</v>
      </c>
      <c r="I220" s="145"/>
      <c r="J220" s="146">
        <f>ROUND($I$220*$H$220,2)</f>
        <v>0</v>
      </c>
      <c r="K220" s="142"/>
      <c r="L220" s="147"/>
      <c r="M220" s="148"/>
      <c r="N220" s="149" t="s">
        <v>44</v>
      </c>
      <c r="Q220" s="122">
        <v>0.0169</v>
      </c>
      <c r="R220" s="122">
        <f>$Q$220*$H$220</f>
        <v>0.050699999999999995</v>
      </c>
      <c r="S220" s="122">
        <v>0</v>
      </c>
      <c r="T220" s="123">
        <f>$S$220*$H$220</f>
        <v>0</v>
      </c>
      <c r="AR220" s="72" t="s">
        <v>148</v>
      </c>
      <c r="AT220" s="72" t="s">
        <v>250</v>
      </c>
      <c r="AU220" s="72" t="s">
        <v>82</v>
      </c>
      <c r="AY220" s="6" t="s">
        <v>118</v>
      </c>
      <c r="BE220" s="124">
        <f>IF($N$220="základní",$J$220,0)</f>
        <v>0</v>
      </c>
      <c r="BF220" s="124">
        <f>IF($N$220="snížená",$J$220,0)</f>
        <v>0</v>
      </c>
      <c r="BG220" s="124">
        <f>IF($N$220="zákl. přenesená",$J$220,0)</f>
        <v>0</v>
      </c>
      <c r="BH220" s="124">
        <f>IF($N$220="sníž. přenesená",$J$220,0)</f>
        <v>0</v>
      </c>
      <c r="BI220" s="124">
        <f>IF($N$220="nulová",$J$220,0)</f>
        <v>0</v>
      </c>
      <c r="BJ220" s="72" t="s">
        <v>22</v>
      </c>
      <c r="BK220" s="124">
        <f>ROUND($I$220*$H$220,2)</f>
        <v>0</v>
      </c>
      <c r="BL220" s="72" t="s">
        <v>125</v>
      </c>
      <c r="BM220" s="72" t="s">
        <v>378</v>
      </c>
    </row>
    <row r="221" spans="2:51" s="6" customFormat="1" ht="15.75" customHeight="1">
      <c r="B221" s="125"/>
      <c r="D221" s="133" t="s">
        <v>130</v>
      </c>
      <c r="F221" s="127" t="s">
        <v>379</v>
      </c>
      <c r="H221" s="128">
        <v>3</v>
      </c>
      <c r="L221" s="125"/>
      <c r="M221" s="129"/>
      <c r="T221" s="130"/>
      <c r="AT221" s="131" t="s">
        <v>130</v>
      </c>
      <c r="AU221" s="131" t="s">
        <v>82</v>
      </c>
      <c r="AV221" s="131" t="s">
        <v>82</v>
      </c>
      <c r="AW221" s="131" t="s">
        <v>73</v>
      </c>
      <c r="AX221" s="131" t="s">
        <v>22</v>
      </c>
      <c r="AY221" s="131" t="s">
        <v>118</v>
      </c>
    </row>
    <row r="222" spans="2:63" s="102" customFormat="1" ht="30.75" customHeight="1">
      <c r="B222" s="103"/>
      <c r="D222" s="104" t="s">
        <v>72</v>
      </c>
      <c r="E222" s="111" t="s">
        <v>153</v>
      </c>
      <c r="F222" s="111" t="s">
        <v>380</v>
      </c>
      <c r="J222" s="112">
        <f>J223+J226+J227+J228+J229+J230+J232+J233++J237+J240+J242+J245+J247+J249+J250+J253+J255+J256+J258+J261+J263+J265+J268+J271+J274+J236</f>
        <v>0</v>
      </c>
      <c r="L222" s="103"/>
      <c r="M222" s="107"/>
      <c r="P222" s="108">
        <f>$P$223+SUM($P$224:$P$275)</f>
        <v>0</v>
      </c>
      <c r="R222" s="108">
        <f>$R$223+SUM($R$224:$R$275)</f>
        <v>65.51602500000001</v>
      </c>
      <c r="T222" s="109">
        <f>$T$223+SUM($T$224:$T$275)</f>
        <v>10.456000000000001</v>
      </c>
      <c r="AR222" s="104" t="s">
        <v>22</v>
      </c>
      <c r="AT222" s="104" t="s">
        <v>72</v>
      </c>
      <c r="AU222" s="104" t="s">
        <v>22</v>
      </c>
      <c r="AY222" s="104" t="s">
        <v>118</v>
      </c>
      <c r="BK222" s="110">
        <f>$BK$223+SUM($BK$224:$BK$275)</f>
        <v>0</v>
      </c>
    </row>
    <row r="223" spans="2:65" s="6" customFormat="1" ht="15.75" customHeight="1">
      <c r="B223" s="22"/>
      <c r="C223" s="113">
        <v>65</v>
      </c>
      <c r="D223" s="113" t="s">
        <v>120</v>
      </c>
      <c r="E223" s="114" t="s">
        <v>381</v>
      </c>
      <c r="F223" s="115" t="s">
        <v>382</v>
      </c>
      <c r="G223" s="116" t="s">
        <v>133</v>
      </c>
      <c r="H223" s="117">
        <v>11</v>
      </c>
      <c r="I223" s="118"/>
      <c r="J223" s="119">
        <f>ROUND($I$223*$H$223,2)</f>
        <v>0</v>
      </c>
      <c r="K223" s="115" t="s">
        <v>124</v>
      </c>
      <c r="L223" s="22"/>
      <c r="M223" s="120"/>
      <c r="N223" s="121" t="s">
        <v>44</v>
      </c>
      <c r="Q223" s="122">
        <v>0.0007</v>
      </c>
      <c r="R223" s="122">
        <f>$Q$223*$H$223</f>
        <v>0.0077</v>
      </c>
      <c r="S223" s="122">
        <v>0</v>
      </c>
      <c r="T223" s="123">
        <f>$S$223*$H$223</f>
        <v>0</v>
      </c>
      <c r="AR223" s="72" t="s">
        <v>125</v>
      </c>
      <c r="AT223" s="72" t="s">
        <v>120</v>
      </c>
      <c r="AU223" s="72" t="s">
        <v>82</v>
      </c>
      <c r="AY223" s="6" t="s">
        <v>118</v>
      </c>
      <c r="BE223" s="124">
        <f>IF($N$223="základní",$J$223,0)</f>
        <v>0</v>
      </c>
      <c r="BF223" s="124">
        <f>IF($N$223="snížená",$J$223,0)</f>
        <v>0</v>
      </c>
      <c r="BG223" s="124">
        <f>IF($N$223="zákl. přenesená",$J$223,0)</f>
        <v>0</v>
      </c>
      <c r="BH223" s="124">
        <f>IF($N$223="sníž. přenesená",$J$223,0)</f>
        <v>0</v>
      </c>
      <c r="BI223" s="124">
        <f>IF($N$223="nulová",$J$223,0)</f>
        <v>0</v>
      </c>
      <c r="BJ223" s="72" t="s">
        <v>22</v>
      </c>
      <c r="BK223" s="124">
        <f>ROUND($I$223*$H$223,2)</f>
        <v>0</v>
      </c>
      <c r="BL223" s="72" t="s">
        <v>125</v>
      </c>
      <c r="BM223" s="72" t="s">
        <v>383</v>
      </c>
    </row>
    <row r="224" spans="2:47" s="6" customFormat="1" ht="30.75" customHeight="1">
      <c r="B224" s="22"/>
      <c r="D224" s="126" t="s">
        <v>134</v>
      </c>
      <c r="F224" s="132" t="s">
        <v>384</v>
      </c>
      <c r="L224" s="22"/>
      <c r="M224" s="48"/>
      <c r="T224" s="49"/>
      <c r="AT224" s="6" t="s">
        <v>134</v>
      </c>
      <c r="AU224" s="6" t="s">
        <v>82</v>
      </c>
    </row>
    <row r="225" spans="2:51" s="6" customFormat="1" ht="15.75" customHeight="1">
      <c r="B225" s="125"/>
      <c r="D225" s="133" t="s">
        <v>130</v>
      </c>
      <c r="E225" s="131"/>
      <c r="F225" s="127" t="s">
        <v>385</v>
      </c>
      <c r="H225" s="128">
        <v>11</v>
      </c>
      <c r="L225" s="125"/>
      <c r="M225" s="129"/>
      <c r="T225" s="130"/>
      <c r="AT225" s="131" t="s">
        <v>130</v>
      </c>
      <c r="AU225" s="131" t="s">
        <v>82</v>
      </c>
      <c r="AV225" s="131" t="s">
        <v>82</v>
      </c>
      <c r="AW225" s="131" t="s">
        <v>93</v>
      </c>
      <c r="AX225" s="131" t="s">
        <v>22</v>
      </c>
      <c r="AY225" s="131" t="s">
        <v>118</v>
      </c>
    </row>
    <row r="226" spans="2:65" s="6" customFormat="1" ht="15.75" customHeight="1">
      <c r="B226" s="22"/>
      <c r="C226" s="140">
        <v>66</v>
      </c>
      <c r="D226" s="140" t="s">
        <v>250</v>
      </c>
      <c r="E226" s="141" t="s">
        <v>386</v>
      </c>
      <c r="F226" s="142" t="s">
        <v>387</v>
      </c>
      <c r="G226" s="143" t="s">
        <v>133</v>
      </c>
      <c r="H226" s="144">
        <v>1</v>
      </c>
      <c r="I226" s="145"/>
      <c r="J226" s="146">
        <f>ROUND($I$226*$H$226,2)</f>
        <v>0</v>
      </c>
      <c r="K226" s="142" t="s">
        <v>124</v>
      </c>
      <c r="L226" s="147"/>
      <c r="M226" s="148"/>
      <c r="N226" s="149" t="s">
        <v>44</v>
      </c>
      <c r="Q226" s="122">
        <v>0.0021</v>
      </c>
      <c r="R226" s="122">
        <f>$Q$226*$H$226</f>
        <v>0.0021</v>
      </c>
      <c r="S226" s="122">
        <v>0</v>
      </c>
      <c r="T226" s="123">
        <f>$S$226*$H$226</f>
        <v>0</v>
      </c>
      <c r="AR226" s="72" t="s">
        <v>148</v>
      </c>
      <c r="AT226" s="72" t="s">
        <v>250</v>
      </c>
      <c r="AU226" s="72" t="s">
        <v>82</v>
      </c>
      <c r="AY226" s="6" t="s">
        <v>118</v>
      </c>
      <c r="BE226" s="124">
        <f>IF($N$226="základní",$J$226,0)</f>
        <v>0</v>
      </c>
      <c r="BF226" s="124">
        <f>IF($N$226="snížená",$J$226,0)</f>
        <v>0</v>
      </c>
      <c r="BG226" s="124">
        <f>IF($N$226="zákl. přenesená",$J$226,0)</f>
        <v>0</v>
      </c>
      <c r="BH226" s="124">
        <f>IF($N$226="sníž. přenesená",$J$226,0)</f>
        <v>0</v>
      </c>
      <c r="BI226" s="124">
        <f>IF($N$226="nulová",$J$226,0)</f>
        <v>0</v>
      </c>
      <c r="BJ226" s="72" t="s">
        <v>22</v>
      </c>
      <c r="BK226" s="124">
        <f>ROUND($I$226*$H$226,2)</f>
        <v>0</v>
      </c>
      <c r="BL226" s="72" t="s">
        <v>125</v>
      </c>
      <c r="BM226" s="72" t="s">
        <v>388</v>
      </c>
    </row>
    <row r="227" spans="2:65" s="6" customFormat="1" ht="15.75" customHeight="1">
      <c r="B227" s="22"/>
      <c r="C227" s="143">
        <v>67</v>
      </c>
      <c r="D227" s="143" t="s">
        <v>250</v>
      </c>
      <c r="E227" s="141" t="s">
        <v>389</v>
      </c>
      <c r="F227" s="142" t="s">
        <v>390</v>
      </c>
      <c r="G227" s="143" t="s">
        <v>133</v>
      </c>
      <c r="H227" s="144">
        <v>2</v>
      </c>
      <c r="I227" s="145"/>
      <c r="J227" s="146">
        <f>ROUND($I$227*$H$227,2)</f>
        <v>0</v>
      </c>
      <c r="K227" s="142" t="s">
        <v>124</v>
      </c>
      <c r="L227" s="147"/>
      <c r="M227" s="148"/>
      <c r="N227" s="149" t="s">
        <v>44</v>
      </c>
      <c r="Q227" s="122">
        <v>0.004</v>
      </c>
      <c r="R227" s="122">
        <f>$Q$227*$H$227</f>
        <v>0.008</v>
      </c>
      <c r="S227" s="122">
        <v>0</v>
      </c>
      <c r="T227" s="123">
        <f>$S$227*$H$227</f>
        <v>0</v>
      </c>
      <c r="AR227" s="72" t="s">
        <v>148</v>
      </c>
      <c r="AT227" s="72" t="s">
        <v>250</v>
      </c>
      <c r="AU227" s="72" t="s">
        <v>82</v>
      </c>
      <c r="AY227" s="72" t="s">
        <v>118</v>
      </c>
      <c r="BE227" s="124">
        <f>IF($N$227="základní",$J$227,0)</f>
        <v>0</v>
      </c>
      <c r="BF227" s="124">
        <f>IF($N$227="snížená",$J$227,0)</f>
        <v>0</v>
      </c>
      <c r="BG227" s="124">
        <f>IF($N$227="zákl. přenesená",$J$227,0)</f>
        <v>0</v>
      </c>
      <c r="BH227" s="124">
        <f>IF($N$227="sníž. přenesená",$J$227,0)</f>
        <v>0</v>
      </c>
      <c r="BI227" s="124">
        <f>IF($N$227="nulová",$J$227,0)</f>
        <v>0</v>
      </c>
      <c r="BJ227" s="72" t="s">
        <v>22</v>
      </c>
      <c r="BK227" s="124">
        <f>ROUND($I$227*$H$227,2)</f>
        <v>0</v>
      </c>
      <c r="BL227" s="72" t="s">
        <v>125</v>
      </c>
      <c r="BM227" s="72" t="s">
        <v>391</v>
      </c>
    </row>
    <row r="228" spans="2:65" s="6" customFormat="1" ht="15.75" customHeight="1">
      <c r="B228" s="22"/>
      <c r="C228" s="143">
        <v>68</v>
      </c>
      <c r="D228" s="143" t="s">
        <v>250</v>
      </c>
      <c r="E228" s="141" t="s">
        <v>392</v>
      </c>
      <c r="F228" s="142" t="s">
        <v>393</v>
      </c>
      <c r="G228" s="143" t="s">
        <v>133</v>
      </c>
      <c r="H228" s="144">
        <v>2</v>
      </c>
      <c r="I228" s="145"/>
      <c r="J228" s="146">
        <f>ROUND($I$228*$H$228,2)</f>
        <v>0</v>
      </c>
      <c r="K228" s="142" t="s">
        <v>124</v>
      </c>
      <c r="L228" s="147"/>
      <c r="M228" s="148"/>
      <c r="N228" s="149" t="s">
        <v>44</v>
      </c>
      <c r="Q228" s="122">
        <v>0.004</v>
      </c>
      <c r="R228" s="122">
        <f>$Q$228*$H$228</f>
        <v>0.008</v>
      </c>
      <c r="S228" s="122">
        <v>0</v>
      </c>
      <c r="T228" s="123">
        <f>$S$228*$H$228</f>
        <v>0</v>
      </c>
      <c r="AR228" s="72" t="s">
        <v>148</v>
      </c>
      <c r="AT228" s="72" t="s">
        <v>250</v>
      </c>
      <c r="AU228" s="72" t="s">
        <v>82</v>
      </c>
      <c r="AY228" s="72" t="s">
        <v>118</v>
      </c>
      <c r="BE228" s="124">
        <f>IF($N$228="základní",$J$228,0)</f>
        <v>0</v>
      </c>
      <c r="BF228" s="124">
        <f>IF($N$228="snížená",$J$228,0)</f>
        <v>0</v>
      </c>
      <c r="BG228" s="124">
        <f>IF($N$228="zákl. přenesená",$J$228,0)</f>
        <v>0</v>
      </c>
      <c r="BH228" s="124">
        <f>IF($N$228="sníž. přenesená",$J$228,0)</f>
        <v>0</v>
      </c>
      <c r="BI228" s="124">
        <f>IF($N$228="nulová",$J$228,0)</f>
        <v>0</v>
      </c>
      <c r="BJ228" s="72" t="s">
        <v>22</v>
      </c>
      <c r="BK228" s="124">
        <f>ROUND($I$228*$H$228,2)</f>
        <v>0</v>
      </c>
      <c r="BL228" s="72" t="s">
        <v>125</v>
      </c>
      <c r="BM228" s="72" t="s">
        <v>394</v>
      </c>
    </row>
    <row r="229" spans="2:65" s="6" customFormat="1" ht="15.75" customHeight="1">
      <c r="B229" s="22"/>
      <c r="C229" s="143">
        <v>69</v>
      </c>
      <c r="D229" s="143" t="s">
        <v>250</v>
      </c>
      <c r="E229" s="141" t="s">
        <v>395</v>
      </c>
      <c r="F229" s="142" t="s">
        <v>396</v>
      </c>
      <c r="G229" s="143" t="s">
        <v>133</v>
      </c>
      <c r="H229" s="144">
        <v>3</v>
      </c>
      <c r="I229" s="145"/>
      <c r="J229" s="146">
        <f>ROUND($I$229*$H$229,2)</f>
        <v>0</v>
      </c>
      <c r="K229" s="142" t="s">
        <v>124</v>
      </c>
      <c r="L229" s="147"/>
      <c r="M229" s="148"/>
      <c r="N229" s="149" t="s">
        <v>44</v>
      </c>
      <c r="Q229" s="122">
        <v>0.004</v>
      </c>
      <c r="R229" s="122">
        <f>$Q$229*$H$229</f>
        <v>0.012</v>
      </c>
      <c r="S229" s="122">
        <v>0</v>
      </c>
      <c r="T229" s="123">
        <f>$S$229*$H$229</f>
        <v>0</v>
      </c>
      <c r="AR229" s="72" t="s">
        <v>148</v>
      </c>
      <c r="AT229" s="72" t="s">
        <v>250</v>
      </c>
      <c r="AU229" s="72" t="s">
        <v>82</v>
      </c>
      <c r="AY229" s="72" t="s">
        <v>118</v>
      </c>
      <c r="BE229" s="124">
        <f>IF($N$229="základní",$J$229,0)</f>
        <v>0</v>
      </c>
      <c r="BF229" s="124">
        <f>IF($N$229="snížená",$J$229,0)</f>
        <v>0</v>
      </c>
      <c r="BG229" s="124">
        <f>IF($N$229="zákl. přenesená",$J$229,0)</f>
        <v>0</v>
      </c>
      <c r="BH229" s="124">
        <f>IF($N$229="sníž. přenesená",$J$229,0)</f>
        <v>0</v>
      </c>
      <c r="BI229" s="124">
        <f>IF($N$229="nulová",$J$229,0)</f>
        <v>0</v>
      </c>
      <c r="BJ229" s="72" t="s">
        <v>22</v>
      </c>
      <c r="BK229" s="124">
        <f>ROUND($I$229*$H$229,2)</f>
        <v>0</v>
      </c>
      <c r="BL229" s="72" t="s">
        <v>125</v>
      </c>
      <c r="BM229" s="72" t="s">
        <v>397</v>
      </c>
    </row>
    <row r="230" spans="2:65" s="6" customFormat="1" ht="15.75" customHeight="1">
      <c r="B230" s="22"/>
      <c r="C230" s="116">
        <v>70</v>
      </c>
      <c r="D230" s="116" t="s">
        <v>120</v>
      </c>
      <c r="E230" s="114" t="s">
        <v>398</v>
      </c>
      <c r="F230" s="115" t="s">
        <v>399</v>
      </c>
      <c r="G230" s="116" t="s">
        <v>133</v>
      </c>
      <c r="H230" s="117">
        <v>2</v>
      </c>
      <c r="I230" s="118"/>
      <c r="J230" s="119">
        <f>ROUND($I$230*$H$230,2)</f>
        <v>0</v>
      </c>
      <c r="K230" s="115" t="s">
        <v>124</v>
      </c>
      <c r="L230" s="22"/>
      <c r="M230" s="120"/>
      <c r="N230" s="121" t="s">
        <v>44</v>
      </c>
      <c r="Q230" s="122">
        <v>0.00105</v>
      </c>
      <c r="R230" s="122">
        <f>$Q$230*$H$230</f>
        <v>0.0021</v>
      </c>
      <c r="S230" s="122">
        <v>0</v>
      </c>
      <c r="T230" s="123">
        <f>$S$230*$H$230</f>
        <v>0</v>
      </c>
      <c r="AR230" s="72" t="s">
        <v>125</v>
      </c>
      <c r="AT230" s="72" t="s">
        <v>120</v>
      </c>
      <c r="AU230" s="72" t="s">
        <v>82</v>
      </c>
      <c r="AY230" s="72" t="s">
        <v>118</v>
      </c>
      <c r="BE230" s="124">
        <f>IF($N$230="základní",$J$230,0)</f>
        <v>0</v>
      </c>
      <c r="BF230" s="124">
        <f>IF($N$230="snížená",$J$230,0)</f>
        <v>0</v>
      </c>
      <c r="BG230" s="124">
        <f>IF($N$230="zákl. přenesená",$J$230,0)</f>
        <v>0</v>
      </c>
      <c r="BH230" s="124">
        <f>IF($N$230="sníž. přenesená",$J$230,0)</f>
        <v>0</v>
      </c>
      <c r="BI230" s="124">
        <f>IF($N$230="nulová",$J$230,0)</f>
        <v>0</v>
      </c>
      <c r="BJ230" s="72" t="s">
        <v>22</v>
      </c>
      <c r="BK230" s="124">
        <f>ROUND($I$230*$H$230,2)</f>
        <v>0</v>
      </c>
      <c r="BL230" s="72" t="s">
        <v>125</v>
      </c>
      <c r="BM230" s="72" t="s">
        <v>400</v>
      </c>
    </row>
    <row r="231" spans="2:51" s="6" customFormat="1" ht="15.75" customHeight="1">
      <c r="B231" s="125"/>
      <c r="D231" s="126" t="s">
        <v>130</v>
      </c>
      <c r="E231" s="127"/>
      <c r="F231" s="127" t="s">
        <v>223</v>
      </c>
      <c r="H231" s="128">
        <v>2</v>
      </c>
      <c r="L231" s="125"/>
      <c r="M231" s="129"/>
      <c r="T231" s="130"/>
      <c r="AT231" s="131" t="s">
        <v>130</v>
      </c>
      <c r="AU231" s="131" t="s">
        <v>82</v>
      </c>
      <c r="AV231" s="131" t="s">
        <v>82</v>
      </c>
      <c r="AW231" s="131" t="s">
        <v>93</v>
      </c>
      <c r="AX231" s="131" t="s">
        <v>22</v>
      </c>
      <c r="AY231" s="131" t="s">
        <v>118</v>
      </c>
    </row>
    <row r="232" spans="2:65" s="6" customFormat="1" ht="15.75" customHeight="1">
      <c r="B232" s="22"/>
      <c r="C232" s="140">
        <v>71</v>
      </c>
      <c r="D232" s="140" t="s">
        <v>250</v>
      </c>
      <c r="E232" s="141" t="s">
        <v>401</v>
      </c>
      <c r="F232" s="142" t="s">
        <v>402</v>
      </c>
      <c r="G232" s="143" t="s">
        <v>133</v>
      </c>
      <c r="H232" s="144">
        <v>2</v>
      </c>
      <c r="I232" s="145"/>
      <c r="J232" s="146">
        <f>ROUND($I$232*$H$232,2)</f>
        <v>0</v>
      </c>
      <c r="K232" s="142" t="s">
        <v>124</v>
      </c>
      <c r="L232" s="147"/>
      <c r="M232" s="148"/>
      <c r="N232" s="149" t="s">
        <v>44</v>
      </c>
      <c r="Q232" s="122">
        <v>0.006</v>
      </c>
      <c r="R232" s="122">
        <f>$Q$232*$H$232</f>
        <v>0.012</v>
      </c>
      <c r="S232" s="122">
        <v>0</v>
      </c>
      <c r="T232" s="123">
        <f>$S$232*$H$232</f>
        <v>0</v>
      </c>
      <c r="AR232" s="72" t="s">
        <v>148</v>
      </c>
      <c r="AT232" s="72" t="s">
        <v>250</v>
      </c>
      <c r="AU232" s="72" t="s">
        <v>82</v>
      </c>
      <c r="AY232" s="6" t="s">
        <v>118</v>
      </c>
      <c r="BE232" s="124">
        <f>IF($N$232="základní",$J$232,0)</f>
        <v>0</v>
      </c>
      <c r="BF232" s="124">
        <f>IF($N$232="snížená",$J$232,0)</f>
        <v>0</v>
      </c>
      <c r="BG232" s="124">
        <f>IF($N$232="zákl. přenesená",$J$232,0)</f>
        <v>0</v>
      </c>
      <c r="BH232" s="124">
        <f>IF($N$232="sníž. přenesená",$J$232,0)</f>
        <v>0</v>
      </c>
      <c r="BI232" s="124">
        <f>IF($N$232="nulová",$J$232,0)</f>
        <v>0</v>
      </c>
      <c r="BJ232" s="72" t="s">
        <v>22</v>
      </c>
      <c r="BK232" s="124">
        <f>ROUND($I$232*$H$232,2)</f>
        <v>0</v>
      </c>
      <c r="BL232" s="72" t="s">
        <v>125</v>
      </c>
      <c r="BM232" s="72" t="s">
        <v>403</v>
      </c>
    </row>
    <row r="233" spans="2:65" s="6" customFormat="1" ht="15.75" customHeight="1">
      <c r="B233" s="22"/>
      <c r="C233" s="116">
        <v>72</v>
      </c>
      <c r="D233" s="116" t="s">
        <v>120</v>
      </c>
      <c r="E233" s="114" t="s">
        <v>404</v>
      </c>
      <c r="F233" s="115" t="s">
        <v>405</v>
      </c>
      <c r="G233" s="116" t="s">
        <v>133</v>
      </c>
      <c r="H233" s="117">
        <v>12</v>
      </c>
      <c r="I233" s="118"/>
      <c r="J233" s="119">
        <f>ROUND($I$233*$H$233,2)</f>
        <v>0</v>
      </c>
      <c r="K233" s="115" t="s">
        <v>124</v>
      </c>
      <c r="L233" s="22"/>
      <c r="M233" s="120"/>
      <c r="N233" s="121" t="s">
        <v>44</v>
      </c>
      <c r="Q233" s="122">
        <v>0.10941</v>
      </c>
      <c r="R233" s="122">
        <f>$Q$233*$H$233</f>
        <v>1.3129199999999999</v>
      </c>
      <c r="S233" s="122">
        <v>0</v>
      </c>
      <c r="T233" s="123">
        <f>$S$233*$H$233</f>
        <v>0</v>
      </c>
      <c r="AR233" s="72" t="s">
        <v>125</v>
      </c>
      <c r="AT233" s="72" t="s">
        <v>120</v>
      </c>
      <c r="AU233" s="72" t="s">
        <v>82</v>
      </c>
      <c r="AY233" s="72" t="s">
        <v>118</v>
      </c>
      <c r="BE233" s="124">
        <f>IF($N$233="základní",$J$233,0)</f>
        <v>0</v>
      </c>
      <c r="BF233" s="124">
        <f>IF($N$233="snížená",$J$233,0)</f>
        <v>0</v>
      </c>
      <c r="BG233" s="124">
        <f>IF($N$233="zákl. přenesená",$J$233,0)</f>
        <v>0</v>
      </c>
      <c r="BH233" s="124">
        <f>IF($N$233="sníž. přenesená",$J$233,0)</f>
        <v>0</v>
      </c>
      <c r="BI233" s="124">
        <f>IF($N$233="nulová",$J$233,0)</f>
        <v>0</v>
      </c>
      <c r="BJ233" s="72" t="s">
        <v>22</v>
      </c>
      <c r="BK233" s="124">
        <f>ROUND($I$233*$H$233,2)</f>
        <v>0</v>
      </c>
      <c r="BL233" s="72" t="s">
        <v>125</v>
      </c>
      <c r="BM233" s="72" t="s">
        <v>406</v>
      </c>
    </row>
    <row r="234" spans="2:47" s="6" customFormat="1" ht="30.75" customHeight="1">
      <c r="B234" s="22"/>
      <c r="D234" s="126" t="s">
        <v>134</v>
      </c>
      <c r="F234" s="132" t="s">
        <v>407</v>
      </c>
      <c r="L234" s="22"/>
      <c r="M234" s="48"/>
      <c r="T234" s="49"/>
      <c r="AT234" s="6" t="s">
        <v>134</v>
      </c>
      <c r="AU234" s="6" t="s">
        <v>82</v>
      </c>
    </row>
    <row r="235" spans="2:51" s="6" customFormat="1" ht="15.75" customHeight="1">
      <c r="B235" s="125"/>
      <c r="D235" s="133" t="s">
        <v>130</v>
      </c>
      <c r="E235" s="131"/>
      <c r="F235" s="127" t="s">
        <v>408</v>
      </c>
      <c r="H235" s="128">
        <v>12</v>
      </c>
      <c r="L235" s="125"/>
      <c r="M235" s="129"/>
      <c r="T235" s="130"/>
      <c r="AT235" s="131" t="s">
        <v>130</v>
      </c>
      <c r="AU235" s="131" t="s">
        <v>82</v>
      </c>
      <c r="AV235" s="131" t="s">
        <v>82</v>
      </c>
      <c r="AW235" s="131" t="s">
        <v>93</v>
      </c>
      <c r="AX235" s="131" t="s">
        <v>22</v>
      </c>
      <c r="AY235" s="131" t="s">
        <v>118</v>
      </c>
    </row>
    <row r="236" spans="2:65" s="6" customFormat="1" ht="15.75" customHeight="1">
      <c r="B236" s="22"/>
      <c r="C236" s="140">
        <v>73</v>
      </c>
      <c r="D236" s="140" t="s">
        <v>250</v>
      </c>
      <c r="E236" s="141" t="s">
        <v>409</v>
      </c>
      <c r="F236" s="142" t="s">
        <v>410</v>
      </c>
      <c r="G236" s="143" t="s">
        <v>133</v>
      </c>
      <c r="H236" s="144">
        <v>12</v>
      </c>
      <c r="I236" s="145"/>
      <c r="J236" s="146">
        <f>ROUND($I$236*$H$236,2)</f>
        <v>0</v>
      </c>
      <c r="K236" s="142" t="s">
        <v>124</v>
      </c>
      <c r="L236" s="147"/>
      <c r="M236" s="148"/>
      <c r="N236" s="149" t="s">
        <v>44</v>
      </c>
      <c r="Q236" s="122">
        <v>0.0065</v>
      </c>
      <c r="R236" s="122">
        <f>$Q$236*$H$236</f>
        <v>0.078</v>
      </c>
      <c r="S236" s="122">
        <v>0</v>
      </c>
      <c r="T236" s="123">
        <f>$S$236*$H$236</f>
        <v>0</v>
      </c>
      <c r="AR236" s="72" t="s">
        <v>148</v>
      </c>
      <c r="AT236" s="72" t="s">
        <v>250</v>
      </c>
      <c r="AU236" s="72" t="s">
        <v>82</v>
      </c>
      <c r="AY236" s="6" t="s">
        <v>118</v>
      </c>
      <c r="BE236" s="124">
        <f>IF($N$236="základní",$J$236,0)</f>
        <v>0</v>
      </c>
      <c r="BF236" s="124">
        <f>IF($N$236="snížená",$J$236,0)</f>
        <v>0</v>
      </c>
      <c r="BG236" s="124">
        <f>IF($N$236="zákl. přenesená",$J$236,0)</f>
        <v>0</v>
      </c>
      <c r="BH236" s="124">
        <f>IF($N$236="sníž. přenesená",$J$236,0)</f>
        <v>0</v>
      </c>
      <c r="BI236" s="124">
        <f>IF($N$236="nulová",$J$236,0)</f>
        <v>0</v>
      </c>
      <c r="BJ236" s="72" t="s">
        <v>22</v>
      </c>
      <c r="BK236" s="124">
        <f>ROUND($I$236*$H$236,2)</f>
        <v>0</v>
      </c>
      <c r="BL236" s="72" t="s">
        <v>125</v>
      </c>
      <c r="BM236" s="72" t="s">
        <v>411</v>
      </c>
    </row>
    <row r="237" spans="2:65" s="6" customFormat="1" ht="15.75" customHeight="1">
      <c r="B237" s="22"/>
      <c r="C237" s="116">
        <v>74</v>
      </c>
      <c r="D237" s="116" t="s">
        <v>120</v>
      </c>
      <c r="E237" s="114" t="s">
        <v>412</v>
      </c>
      <c r="F237" s="115" t="s">
        <v>413</v>
      </c>
      <c r="G237" s="116" t="s">
        <v>133</v>
      </c>
      <c r="H237" s="117">
        <v>8</v>
      </c>
      <c r="I237" s="118"/>
      <c r="J237" s="119">
        <f>ROUND($I$237*$H$237,2)</f>
        <v>0</v>
      </c>
      <c r="K237" s="115" t="s">
        <v>124</v>
      </c>
      <c r="L237" s="22"/>
      <c r="M237" s="120"/>
      <c r="N237" s="121" t="s">
        <v>44</v>
      </c>
      <c r="Q237" s="122">
        <v>0</v>
      </c>
      <c r="R237" s="122">
        <f>$Q$237*$H$237</f>
        <v>0</v>
      </c>
      <c r="S237" s="122">
        <v>0.082</v>
      </c>
      <c r="T237" s="123">
        <f>$S$237*$H$237</f>
        <v>0.656</v>
      </c>
      <c r="AR237" s="72" t="s">
        <v>125</v>
      </c>
      <c r="AT237" s="72" t="s">
        <v>120</v>
      </c>
      <c r="AU237" s="72" t="s">
        <v>82</v>
      </c>
      <c r="AY237" s="72" t="s">
        <v>118</v>
      </c>
      <c r="BE237" s="124">
        <f>IF($N$237="základní",$J$237,0)</f>
        <v>0</v>
      </c>
      <c r="BF237" s="124">
        <f>IF($N$237="snížená",$J$237,0)</f>
        <v>0</v>
      </c>
      <c r="BG237" s="124">
        <f>IF($N$237="zákl. přenesená",$J$237,0)</f>
        <v>0</v>
      </c>
      <c r="BH237" s="124">
        <f>IF($N$237="sníž. přenesená",$J$237,0)</f>
        <v>0</v>
      </c>
      <c r="BI237" s="124">
        <f>IF($N$237="nulová",$J$237,0)</f>
        <v>0</v>
      </c>
      <c r="BJ237" s="72" t="s">
        <v>22</v>
      </c>
      <c r="BK237" s="124">
        <f>ROUND($I$237*$H$237,2)</f>
        <v>0</v>
      </c>
      <c r="BL237" s="72" t="s">
        <v>125</v>
      </c>
      <c r="BM237" s="72" t="s">
        <v>414</v>
      </c>
    </row>
    <row r="238" spans="2:47" s="6" customFormat="1" ht="30.75" customHeight="1">
      <c r="B238" s="22"/>
      <c r="D238" s="126" t="s">
        <v>134</v>
      </c>
      <c r="F238" s="132" t="s">
        <v>415</v>
      </c>
      <c r="L238" s="22"/>
      <c r="M238" s="48"/>
      <c r="T238" s="49"/>
      <c r="AT238" s="6" t="s">
        <v>134</v>
      </c>
      <c r="AU238" s="6" t="s">
        <v>82</v>
      </c>
    </row>
    <row r="239" spans="2:51" s="6" customFormat="1" ht="15.75" customHeight="1">
      <c r="B239" s="125"/>
      <c r="D239" s="133" t="s">
        <v>130</v>
      </c>
      <c r="E239" s="131"/>
      <c r="F239" s="127" t="s">
        <v>416</v>
      </c>
      <c r="H239" s="128">
        <v>8</v>
      </c>
      <c r="L239" s="125"/>
      <c r="M239" s="129"/>
      <c r="T239" s="130"/>
      <c r="AT239" s="131" t="s">
        <v>130</v>
      </c>
      <c r="AU239" s="131" t="s">
        <v>82</v>
      </c>
      <c r="AV239" s="131" t="s">
        <v>82</v>
      </c>
      <c r="AW239" s="131" t="s">
        <v>93</v>
      </c>
      <c r="AX239" s="131" t="s">
        <v>22</v>
      </c>
      <c r="AY239" s="131" t="s">
        <v>118</v>
      </c>
    </row>
    <row r="240" spans="2:65" s="6" customFormat="1" ht="15.75" customHeight="1">
      <c r="B240" s="22"/>
      <c r="C240" s="113">
        <v>75</v>
      </c>
      <c r="D240" s="113" t="s">
        <v>120</v>
      </c>
      <c r="E240" s="114" t="s">
        <v>417</v>
      </c>
      <c r="F240" s="159" t="s">
        <v>579</v>
      </c>
      <c r="G240" s="116" t="s">
        <v>150</v>
      </c>
      <c r="H240" s="117">
        <v>10</v>
      </c>
      <c r="I240" s="118"/>
      <c r="J240" s="119">
        <f>ROUND($I$240*$H$240,2)</f>
        <v>0</v>
      </c>
      <c r="K240" s="115" t="s">
        <v>124</v>
      </c>
      <c r="L240" s="22"/>
      <c r="M240" s="120"/>
      <c r="N240" s="121" t="s">
        <v>44</v>
      </c>
      <c r="Q240" s="122">
        <v>0</v>
      </c>
      <c r="R240" s="122">
        <f>$Q$240*$H$240</f>
        <v>0</v>
      </c>
      <c r="S240" s="122">
        <v>0.98</v>
      </c>
      <c r="T240" s="123">
        <f>$S$240*$H$240</f>
        <v>9.8</v>
      </c>
      <c r="AR240" s="72" t="s">
        <v>125</v>
      </c>
      <c r="AT240" s="72" t="s">
        <v>120</v>
      </c>
      <c r="AU240" s="72" t="s">
        <v>82</v>
      </c>
      <c r="AY240" s="6" t="s">
        <v>118</v>
      </c>
      <c r="BE240" s="124">
        <f>IF($N$240="základní",$J$240,0)</f>
        <v>0</v>
      </c>
      <c r="BF240" s="124">
        <f>IF($N$240="snížená",$J$240,0)</f>
        <v>0</v>
      </c>
      <c r="BG240" s="124">
        <f>IF($N$240="zákl. přenesená",$J$240,0)</f>
        <v>0</v>
      </c>
      <c r="BH240" s="124">
        <f>IF($N$240="sníž. přenesená",$J$240,0)</f>
        <v>0</v>
      </c>
      <c r="BI240" s="124">
        <f>IF($N$240="nulová",$J$240,0)</f>
        <v>0</v>
      </c>
      <c r="BJ240" s="72" t="s">
        <v>22</v>
      </c>
      <c r="BK240" s="124">
        <f>ROUND($I$240*$H$240,2)</f>
        <v>0</v>
      </c>
      <c r="BL240" s="72" t="s">
        <v>125</v>
      </c>
      <c r="BM240" s="72" t="s">
        <v>418</v>
      </c>
    </row>
    <row r="241" spans="2:51" s="6" customFormat="1" ht="15.75" customHeight="1">
      <c r="B241" s="125"/>
      <c r="D241" s="133" t="s">
        <v>130</v>
      </c>
      <c r="E241" s="131"/>
      <c r="F241" s="127" t="s">
        <v>419</v>
      </c>
      <c r="H241" s="128">
        <v>10</v>
      </c>
      <c r="L241" s="125"/>
      <c r="M241" s="129"/>
      <c r="T241" s="130"/>
      <c r="AT241" s="131" t="s">
        <v>130</v>
      </c>
      <c r="AU241" s="131" t="s">
        <v>82</v>
      </c>
      <c r="AV241" s="131" t="s">
        <v>82</v>
      </c>
      <c r="AW241" s="131" t="s">
        <v>93</v>
      </c>
      <c r="AX241" s="131" t="s">
        <v>22</v>
      </c>
      <c r="AY241" s="131" t="s">
        <v>118</v>
      </c>
    </row>
    <row r="242" spans="2:65" s="6" customFormat="1" ht="15.75" customHeight="1">
      <c r="B242" s="22"/>
      <c r="C242" s="113">
        <v>76</v>
      </c>
      <c r="D242" s="113" t="s">
        <v>120</v>
      </c>
      <c r="E242" s="114" t="s">
        <v>420</v>
      </c>
      <c r="F242" s="115" t="s">
        <v>421</v>
      </c>
      <c r="G242" s="116" t="s">
        <v>150</v>
      </c>
      <c r="H242" s="117">
        <v>490</v>
      </c>
      <c r="I242" s="118"/>
      <c r="J242" s="119">
        <f>ROUND($I$242*$H$242,2)</f>
        <v>0</v>
      </c>
      <c r="K242" s="115" t="s">
        <v>124</v>
      </c>
      <c r="L242" s="22"/>
      <c r="M242" s="120"/>
      <c r="N242" s="121" t="s">
        <v>44</v>
      </c>
      <c r="Q242" s="122">
        <v>0.00011</v>
      </c>
      <c r="R242" s="122">
        <f>$Q$242*$H$242</f>
        <v>0.0539</v>
      </c>
      <c r="S242" s="122">
        <v>0</v>
      </c>
      <c r="T242" s="123">
        <f>$S$242*$H$242</f>
        <v>0</v>
      </c>
      <c r="AR242" s="72" t="s">
        <v>125</v>
      </c>
      <c r="AT242" s="72" t="s">
        <v>120</v>
      </c>
      <c r="AU242" s="72" t="s">
        <v>82</v>
      </c>
      <c r="AY242" s="6" t="s">
        <v>118</v>
      </c>
      <c r="BE242" s="124">
        <f>IF($N$242="základní",$J$242,0)</f>
        <v>0</v>
      </c>
      <c r="BF242" s="124">
        <f>IF($N$242="snížená",$J$242,0)</f>
        <v>0</v>
      </c>
      <c r="BG242" s="124">
        <f>IF($N$242="zákl. přenesená",$J$242,0)</f>
        <v>0</v>
      </c>
      <c r="BH242" s="124">
        <f>IF($N$242="sníž. přenesená",$J$242,0)</f>
        <v>0</v>
      </c>
      <c r="BI242" s="124">
        <f>IF($N$242="nulová",$J$242,0)</f>
        <v>0</v>
      </c>
      <c r="BJ242" s="72" t="s">
        <v>22</v>
      </c>
      <c r="BK242" s="124">
        <f>ROUND($I$242*$H$242,2)</f>
        <v>0</v>
      </c>
      <c r="BL242" s="72" t="s">
        <v>125</v>
      </c>
      <c r="BM242" s="72" t="s">
        <v>422</v>
      </c>
    </row>
    <row r="243" spans="2:47" s="6" customFormat="1" ht="30.75" customHeight="1">
      <c r="B243" s="22"/>
      <c r="D243" s="126" t="s">
        <v>134</v>
      </c>
      <c r="F243" s="132" t="s">
        <v>423</v>
      </c>
      <c r="L243" s="22"/>
      <c r="M243" s="48"/>
      <c r="T243" s="49"/>
      <c r="AT243" s="6" t="s">
        <v>134</v>
      </c>
      <c r="AU243" s="6" t="s">
        <v>82</v>
      </c>
    </row>
    <row r="244" spans="2:51" s="6" customFormat="1" ht="15.75" customHeight="1">
      <c r="B244" s="125"/>
      <c r="D244" s="133" t="s">
        <v>130</v>
      </c>
      <c r="E244" s="131"/>
      <c r="F244" s="127" t="s">
        <v>424</v>
      </c>
      <c r="H244" s="128">
        <v>490</v>
      </c>
      <c r="L244" s="125"/>
      <c r="M244" s="129"/>
      <c r="T244" s="130"/>
      <c r="AT244" s="131" t="s">
        <v>130</v>
      </c>
      <c r="AU244" s="131" t="s">
        <v>82</v>
      </c>
      <c r="AV244" s="131" t="s">
        <v>82</v>
      </c>
      <c r="AW244" s="131" t="s">
        <v>93</v>
      </c>
      <c r="AX244" s="131" t="s">
        <v>22</v>
      </c>
      <c r="AY244" s="131" t="s">
        <v>118</v>
      </c>
    </row>
    <row r="245" spans="2:65" s="6" customFormat="1" ht="15.75" customHeight="1">
      <c r="B245" s="22"/>
      <c r="C245" s="113">
        <v>77</v>
      </c>
      <c r="D245" s="113" t="s">
        <v>120</v>
      </c>
      <c r="E245" s="114" t="s">
        <v>425</v>
      </c>
      <c r="F245" s="115" t="s">
        <v>426</v>
      </c>
      <c r="G245" s="116" t="s">
        <v>150</v>
      </c>
      <c r="H245" s="117">
        <v>62</v>
      </c>
      <c r="I245" s="118"/>
      <c r="J245" s="119">
        <f>ROUND($I$245*$H$245,2)</f>
        <v>0</v>
      </c>
      <c r="K245" s="115" t="s">
        <v>124</v>
      </c>
      <c r="L245" s="22"/>
      <c r="M245" s="120"/>
      <c r="N245" s="121" t="s">
        <v>44</v>
      </c>
      <c r="Q245" s="122">
        <v>4E-05</v>
      </c>
      <c r="R245" s="122">
        <f>$Q$245*$H$245</f>
        <v>0.00248</v>
      </c>
      <c r="S245" s="122">
        <v>0</v>
      </c>
      <c r="T245" s="123">
        <f>$S$245*$H$245</f>
        <v>0</v>
      </c>
      <c r="AR245" s="72" t="s">
        <v>125</v>
      </c>
      <c r="AT245" s="72" t="s">
        <v>120</v>
      </c>
      <c r="AU245" s="72" t="s">
        <v>82</v>
      </c>
      <c r="AY245" s="6" t="s">
        <v>118</v>
      </c>
      <c r="BE245" s="124">
        <f>IF($N$245="základní",$J$245,0)</f>
        <v>0</v>
      </c>
      <c r="BF245" s="124">
        <f>IF($N$245="snížená",$J$245,0)</f>
        <v>0</v>
      </c>
      <c r="BG245" s="124">
        <f>IF($N$245="zákl. přenesená",$J$245,0)</f>
        <v>0</v>
      </c>
      <c r="BH245" s="124">
        <f>IF($N$245="sníž. přenesená",$J$245,0)</f>
        <v>0</v>
      </c>
      <c r="BI245" s="124">
        <f>IF($N$245="nulová",$J$245,0)</f>
        <v>0</v>
      </c>
      <c r="BJ245" s="72" t="s">
        <v>22</v>
      </c>
      <c r="BK245" s="124">
        <f>ROUND($I$245*$H$245,2)</f>
        <v>0</v>
      </c>
      <c r="BL245" s="72" t="s">
        <v>125</v>
      </c>
      <c r="BM245" s="72" t="s">
        <v>427</v>
      </c>
    </row>
    <row r="246" spans="2:47" s="6" customFormat="1" ht="30.75" customHeight="1">
      <c r="B246" s="22"/>
      <c r="D246" s="126" t="s">
        <v>134</v>
      </c>
      <c r="F246" s="132" t="s">
        <v>423</v>
      </c>
      <c r="L246" s="22"/>
      <c r="M246" s="48"/>
      <c r="T246" s="49"/>
      <c r="AT246" s="6" t="s">
        <v>134</v>
      </c>
      <c r="AU246" s="6" t="s">
        <v>82</v>
      </c>
    </row>
    <row r="247" spans="2:65" s="6" customFormat="1" ht="15.75" customHeight="1">
      <c r="B247" s="22"/>
      <c r="C247" s="113">
        <v>78</v>
      </c>
      <c r="D247" s="113" t="s">
        <v>120</v>
      </c>
      <c r="E247" s="114" t="s">
        <v>428</v>
      </c>
      <c r="F247" s="115" t="s">
        <v>429</v>
      </c>
      <c r="G247" s="116" t="s">
        <v>150</v>
      </c>
      <c r="H247" s="117">
        <v>635</v>
      </c>
      <c r="I247" s="118"/>
      <c r="J247" s="119">
        <f>ROUND($I$247*$H$247,2)</f>
        <v>0</v>
      </c>
      <c r="K247" s="115" t="s">
        <v>124</v>
      </c>
      <c r="L247" s="22"/>
      <c r="M247" s="120"/>
      <c r="N247" s="121" t="s">
        <v>44</v>
      </c>
      <c r="Q247" s="122">
        <v>0.00021</v>
      </c>
      <c r="R247" s="122">
        <f>$Q$247*$H$247</f>
        <v>0.13335</v>
      </c>
      <c r="S247" s="122">
        <v>0</v>
      </c>
      <c r="T247" s="123">
        <f>$S$247*$H$247</f>
        <v>0</v>
      </c>
      <c r="AR247" s="72" t="s">
        <v>125</v>
      </c>
      <c r="AT247" s="72" t="s">
        <v>120</v>
      </c>
      <c r="AU247" s="72" t="s">
        <v>82</v>
      </c>
      <c r="AY247" s="6" t="s">
        <v>118</v>
      </c>
      <c r="BE247" s="124">
        <f>IF($N$247="základní",$J$247,0)</f>
        <v>0</v>
      </c>
      <c r="BF247" s="124">
        <f>IF($N$247="snížená",$J$247,0)</f>
        <v>0</v>
      </c>
      <c r="BG247" s="124">
        <f>IF($N$247="zákl. přenesená",$J$247,0)</f>
        <v>0</v>
      </c>
      <c r="BH247" s="124">
        <f>IF($N$247="sníž. přenesená",$J$247,0)</f>
        <v>0</v>
      </c>
      <c r="BI247" s="124">
        <f>IF($N$247="nulová",$J$247,0)</f>
        <v>0</v>
      </c>
      <c r="BJ247" s="72" t="s">
        <v>22</v>
      </c>
      <c r="BK247" s="124">
        <f>ROUND($I$247*$H$247,2)</f>
        <v>0</v>
      </c>
      <c r="BL247" s="72" t="s">
        <v>125</v>
      </c>
      <c r="BM247" s="72" t="s">
        <v>430</v>
      </c>
    </row>
    <row r="248" spans="2:47" s="6" customFormat="1" ht="30.75" customHeight="1">
      <c r="B248" s="22"/>
      <c r="D248" s="126" t="s">
        <v>134</v>
      </c>
      <c r="F248" s="132" t="s">
        <v>423</v>
      </c>
      <c r="L248" s="22"/>
      <c r="M248" s="48"/>
      <c r="T248" s="49"/>
      <c r="AT248" s="6" t="s">
        <v>134</v>
      </c>
      <c r="AU248" s="6" t="s">
        <v>82</v>
      </c>
    </row>
    <row r="249" spans="2:65" s="6" customFormat="1" ht="15.75" customHeight="1">
      <c r="B249" s="22"/>
      <c r="C249" s="113">
        <v>79</v>
      </c>
      <c r="D249" s="113" t="s">
        <v>120</v>
      </c>
      <c r="E249" s="114" t="s">
        <v>431</v>
      </c>
      <c r="F249" s="115" t="s">
        <v>432</v>
      </c>
      <c r="G249" s="116" t="s">
        <v>150</v>
      </c>
      <c r="H249" s="117">
        <v>310</v>
      </c>
      <c r="I249" s="118"/>
      <c r="J249" s="119">
        <f>ROUND($I$249*$H$249,2)</f>
        <v>0</v>
      </c>
      <c r="K249" s="115"/>
      <c r="L249" s="22"/>
      <c r="M249" s="120"/>
      <c r="N249" s="121" t="s">
        <v>44</v>
      </c>
      <c r="Q249" s="122">
        <v>0.00021</v>
      </c>
      <c r="R249" s="122">
        <f>$Q$249*$H$249</f>
        <v>0.0651</v>
      </c>
      <c r="S249" s="122">
        <v>0</v>
      </c>
      <c r="T249" s="123">
        <f>$S$249*$H$249</f>
        <v>0</v>
      </c>
      <c r="AR249" s="72" t="s">
        <v>125</v>
      </c>
      <c r="AT249" s="72" t="s">
        <v>120</v>
      </c>
      <c r="AU249" s="72" t="s">
        <v>82</v>
      </c>
      <c r="AY249" s="6" t="s">
        <v>118</v>
      </c>
      <c r="BE249" s="124">
        <f>IF($N$249="základní",$J$249,0)</f>
        <v>0</v>
      </c>
      <c r="BF249" s="124">
        <f>IF($N$249="snížená",$J$249,0)</f>
        <v>0</v>
      </c>
      <c r="BG249" s="124">
        <f>IF($N$249="zákl. přenesená",$J$249,0)</f>
        <v>0</v>
      </c>
      <c r="BH249" s="124">
        <f>IF($N$249="sníž. přenesená",$J$249,0)</f>
        <v>0</v>
      </c>
      <c r="BI249" s="124">
        <f>IF($N$249="nulová",$J$249,0)</f>
        <v>0</v>
      </c>
      <c r="BJ249" s="72" t="s">
        <v>22</v>
      </c>
      <c r="BK249" s="124">
        <f>ROUND($I$249*$H$249,2)</f>
        <v>0</v>
      </c>
      <c r="BL249" s="72" t="s">
        <v>125</v>
      </c>
      <c r="BM249" s="72" t="s">
        <v>433</v>
      </c>
    </row>
    <row r="250" spans="2:65" s="6" customFormat="1" ht="15.75" customHeight="1">
      <c r="B250" s="22"/>
      <c r="C250" s="116">
        <v>80</v>
      </c>
      <c r="D250" s="116" t="s">
        <v>120</v>
      </c>
      <c r="E250" s="114" t="s">
        <v>434</v>
      </c>
      <c r="F250" s="115" t="s">
        <v>435</v>
      </c>
      <c r="G250" s="116" t="s">
        <v>123</v>
      </c>
      <c r="H250" s="117">
        <v>162.5</v>
      </c>
      <c r="I250" s="118"/>
      <c r="J250" s="119">
        <f>ROUND($I$250*$H$250,2)</f>
        <v>0</v>
      </c>
      <c r="K250" s="115" t="s">
        <v>124</v>
      </c>
      <c r="L250" s="22"/>
      <c r="M250" s="120"/>
      <c r="N250" s="121" t="s">
        <v>44</v>
      </c>
      <c r="Q250" s="122">
        <v>0.00085</v>
      </c>
      <c r="R250" s="122">
        <f>$Q$250*$H$250</f>
        <v>0.138125</v>
      </c>
      <c r="S250" s="122">
        <v>0</v>
      </c>
      <c r="T250" s="123">
        <f>$S$250*$H$250</f>
        <v>0</v>
      </c>
      <c r="AR250" s="72" t="s">
        <v>125</v>
      </c>
      <c r="AT250" s="72" t="s">
        <v>120</v>
      </c>
      <c r="AU250" s="72" t="s">
        <v>82</v>
      </c>
      <c r="AY250" s="72" t="s">
        <v>118</v>
      </c>
      <c r="BE250" s="124">
        <f>IF($N$250="základní",$J$250,0)</f>
        <v>0</v>
      </c>
      <c r="BF250" s="124">
        <f>IF($N$250="snížená",$J$250,0)</f>
        <v>0</v>
      </c>
      <c r="BG250" s="124">
        <f>IF($N$250="zákl. přenesená",$J$250,0)</f>
        <v>0</v>
      </c>
      <c r="BH250" s="124">
        <f>IF($N$250="sníž. přenesená",$J$250,0)</f>
        <v>0</v>
      </c>
      <c r="BI250" s="124">
        <f>IF($N$250="nulová",$J$250,0)</f>
        <v>0</v>
      </c>
      <c r="BJ250" s="72" t="s">
        <v>22</v>
      </c>
      <c r="BK250" s="124">
        <f>ROUND($I$250*$H$250,2)</f>
        <v>0</v>
      </c>
      <c r="BL250" s="72" t="s">
        <v>125</v>
      </c>
      <c r="BM250" s="72" t="s">
        <v>436</v>
      </c>
    </row>
    <row r="251" spans="2:51" s="6" customFormat="1" ht="15.75" customHeight="1">
      <c r="B251" s="125"/>
      <c r="D251" s="126" t="s">
        <v>130</v>
      </c>
      <c r="E251" s="127"/>
      <c r="F251" s="127" t="s">
        <v>437</v>
      </c>
      <c r="H251" s="128">
        <v>162.5</v>
      </c>
      <c r="L251" s="125"/>
      <c r="M251" s="129"/>
      <c r="T251" s="130"/>
      <c r="AT251" s="131" t="s">
        <v>130</v>
      </c>
      <c r="AU251" s="131" t="s">
        <v>82</v>
      </c>
      <c r="AV251" s="131" t="s">
        <v>82</v>
      </c>
      <c r="AW251" s="131" t="s">
        <v>93</v>
      </c>
      <c r="AX251" s="131" t="s">
        <v>73</v>
      </c>
      <c r="AY251" s="131" t="s">
        <v>118</v>
      </c>
    </row>
    <row r="252" spans="2:51" s="6" customFormat="1" ht="15.75" customHeight="1">
      <c r="B252" s="134"/>
      <c r="D252" s="133" t="s">
        <v>130</v>
      </c>
      <c r="E252" s="135"/>
      <c r="F252" s="136" t="s">
        <v>173</v>
      </c>
      <c r="H252" s="137">
        <v>162.5</v>
      </c>
      <c r="L252" s="134"/>
      <c r="M252" s="138"/>
      <c r="T252" s="139"/>
      <c r="AT252" s="135" t="s">
        <v>130</v>
      </c>
      <c r="AU252" s="135" t="s">
        <v>82</v>
      </c>
      <c r="AV252" s="135" t="s">
        <v>125</v>
      </c>
      <c r="AW252" s="135" t="s">
        <v>93</v>
      </c>
      <c r="AX252" s="135" t="s">
        <v>22</v>
      </c>
      <c r="AY252" s="135" t="s">
        <v>118</v>
      </c>
    </row>
    <row r="253" spans="2:65" s="6" customFormat="1" ht="15.75" customHeight="1">
      <c r="B253" s="22"/>
      <c r="C253" s="113">
        <v>81</v>
      </c>
      <c r="D253" s="113" t="s">
        <v>120</v>
      </c>
      <c r="E253" s="114" t="s">
        <v>438</v>
      </c>
      <c r="F253" s="115" t="s">
        <v>439</v>
      </c>
      <c r="G253" s="116" t="s">
        <v>150</v>
      </c>
      <c r="H253" s="117">
        <v>160</v>
      </c>
      <c r="I253" s="118"/>
      <c r="J253" s="119">
        <f>ROUND($I$253*$H$253,2)</f>
        <v>0</v>
      </c>
      <c r="K253" s="115" t="s">
        <v>124</v>
      </c>
      <c r="L253" s="22"/>
      <c r="M253" s="120"/>
      <c r="N253" s="121" t="s">
        <v>44</v>
      </c>
      <c r="Q253" s="122">
        <v>0.1554</v>
      </c>
      <c r="R253" s="122">
        <f>$Q$253*$H$253</f>
        <v>24.864</v>
      </c>
      <c r="S253" s="122">
        <v>0</v>
      </c>
      <c r="T253" s="123">
        <f>$S$253*$H$253</f>
        <v>0</v>
      </c>
      <c r="AR253" s="72" t="s">
        <v>125</v>
      </c>
      <c r="AT253" s="72" t="s">
        <v>120</v>
      </c>
      <c r="AU253" s="72" t="s">
        <v>82</v>
      </c>
      <c r="AY253" s="6" t="s">
        <v>118</v>
      </c>
      <c r="BE253" s="124">
        <f>IF($N$253="základní",$J$253,0)</f>
        <v>0</v>
      </c>
      <c r="BF253" s="124">
        <f>IF($N$253="snížená",$J$253,0)</f>
        <v>0</v>
      </c>
      <c r="BG253" s="124">
        <f>IF($N$253="zákl. přenesená",$J$253,0)</f>
        <v>0</v>
      </c>
      <c r="BH253" s="124">
        <f>IF($N$253="sníž. přenesená",$J$253,0)</f>
        <v>0</v>
      </c>
      <c r="BI253" s="124">
        <f>IF($N$253="nulová",$J$253,0)</f>
        <v>0</v>
      </c>
      <c r="BJ253" s="72" t="s">
        <v>22</v>
      </c>
      <c r="BK253" s="124">
        <f>ROUND($I$253*$H$253,2)</f>
        <v>0</v>
      </c>
      <c r="BL253" s="72" t="s">
        <v>125</v>
      </c>
      <c r="BM253" s="72" t="s">
        <v>440</v>
      </c>
    </row>
    <row r="254" spans="2:51" s="6" customFormat="1" ht="15.75" customHeight="1">
      <c r="B254" s="125"/>
      <c r="D254" s="126" t="s">
        <v>130</v>
      </c>
      <c r="E254" s="127"/>
      <c r="F254" s="127" t="s">
        <v>441</v>
      </c>
      <c r="H254" s="128">
        <v>160</v>
      </c>
      <c r="L254" s="125"/>
      <c r="M254" s="129"/>
      <c r="T254" s="130"/>
      <c r="AT254" s="131" t="s">
        <v>130</v>
      </c>
      <c r="AU254" s="131" t="s">
        <v>82</v>
      </c>
      <c r="AV254" s="131" t="s">
        <v>82</v>
      </c>
      <c r="AW254" s="131" t="s">
        <v>93</v>
      </c>
      <c r="AX254" s="131" t="s">
        <v>22</v>
      </c>
      <c r="AY254" s="131" t="s">
        <v>118</v>
      </c>
    </row>
    <row r="255" spans="2:65" s="6" customFormat="1" ht="15.75" customHeight="1">
      <c r="B255" s="22"/>
      <c r="C255" s="140">
        <v>82</v>
      </c>
      <c r="D255" s="140" t="s">
        <v>250</v>
      </c>
      <c r="E255" s="141" t="s">
        <v>442</v>
      </c>
      <c r="F255" s="142" t="s">
        <v>443</v>
      </c>
      <c r="G255" s="143" t="s">
        <v>133</v>
      </c>
      <c r="H255" s="144">
        <v>160</v>
      </c>
      <c r="I255" s="145"/>
      <c r="J255" s="146">
        <f>ROUND($I$255*$H$255,2)</f>
        <v>0</v>
      </c>
      <c r="K255" s="142" t="s">
        <v>124</v>
      </c>
      <c r="L255" s="147"/>
      <c r="M255" s="148"/>
      <c r="N255" s="149" t="s">
        <v>44</v>
      </c>
      <c r="Q255" s="122">
        <v>0.108</v>
      </c>
      <c r="R255" s="122">
        <f>$Q$255*$H$255</f>
        <v>17.28</v>
      </c>
      <c r="S255" s="122">
        <v>0</v>
      </c>
      <c r="T255" s="123">
        <f>$S$255*$H$255</f>
        <v>0</v>
      </c>
      <c r="AR255" s="72" t="s">
        <v>148</v>
      </c>
      <c r="AT255" s="72" t="s">
        <v>250</v>
      </c>
      <c r="AU255" s="72" t="s">
        <v>82</v>
      </c>
      <c r="AY255" s="6" t="s">
        <v>118</v>
      </c>
      <c r="BE255" s="124">
        <f>IF($N$255="základní",$J$255,0)</f>
        <v>0</v>
      </c>
      <c r="BF255" s="124">
        <f>IF($N$255="snížená",$J$255,0)</f>
        <v>0</v>
      </c>
      <c r="BG255" s="124">
        <f>IF($N$255="zákl. přenesená",$J$255,0)</f>
        <v>0</v>
      </c>
      <c r="BH255" s="124">
        <f>IF($N$255="sníž. přenesená",$J$255,0)</f>
        <v>0</v>
      </c>
      <c r="BI255" s="124">
        <f>IF($N$255="nulová",$J$255,0)</f>
        <v>0</v>
      </c>
      <c r="BJ255" s="72" t="s">
        <v>22</v>
      </c>
      <c r="BK255" s="124">
        <f>ROUND($I$255*$H$255,2)</f>
        <v>0</v>
      </c>
      <c r="BL255" s="72" t="s">
        <v>125</v>
      </c>
      <c r="BM255" s="72" t="s">
        <v>444</v>
      </c>
    </row>
    <row r="256" spans="2:65" s="6" customFormat="1" ht="15.75" customHeight="1">
      <c r="B256" s="22"/>
      <c r="C256" s="116">
        <v>83</v>
      </c>
      <c r="D256" s="116" t="s">
        <v>120</v>
      </c>
      <c r="E256" s="114" t="s">
        <v>445</v>
      </c>
      <c r="F256" s="115" t="s">
        <v>446</v>
      </c>
      <c r="G256" s="116" t="s">
        <v>150</v>
      </c>
      <c r="H256" s="117">
        <v>160</v>
      </c>
      <c r="I256" s="118"/>
      <c r="J256" s="119">
        <f>ROUND($I$256*$H$256,2)</f>
        <v>0</v>
      </c>
      <c r="K256" s="115" t="s">
        <v>124</v>
      </c>
      <c r="L256" s="22"/>
      <c r="M256" s="120"/>
      <c r="N256" s="121" t="s">
        <v>44</v>
      </c>
      <c r="Q256" s="122">
        <v>0.10095</v>
      </c>
      <c r="R256" s="122">
        <f>$Q$256*$H$256</f>
        <v>16.152</v>
      </c>
      <c r="S256" s="122">
        <v>0</v>
      </c>
      <c r="T256" s="123">
        <f>$S$256*$H$256</f>
        <v>0</v>
      </c>
      <c r="AR256" s="72" t="s">
        <v>125</v>
      </c>
      <c r="AT256" s="72" t="s">
        <v>120</v>
      </c>
      <c r="AU256" s="72" t="s">
        <v>82</v>
      </c>
      <c r="AY256" s="72" t="s">
        <v>118</v>
      </c>
      <c r="BE256" s="124">
        <f>IF($N$256="základní",$J$256,0)</f>
        <v>0</v>
      </c>
      <c r="BF256" s="124">
        <f>IF($N$256="snížená",$J$256,0)</f>
        <v>0</v>
      </c>
      <c r="BG256" s="124">
        <f>IF($N$256="zákl. přenesená",$J$256,0)</f>
        <v>0</v>
      </c>
      <c r="BH256" s="124">
        <f>IF($N$256="sníž. přenesená",$J$256,0)</f>
        <v>0</v>
      </c>
      <c r="BI256" s="124">
        <f>IF($N$256="nulová",$J$256,0)</f>
        <v>0</v>
      </c>
      <c r="BJ256" s="72" t="s">
        <v>22</v>
      </c>
      <c r="BK256" s="124">
        <f>ROUND($I$256*$H$256,2)</f>
        <v>0</v>
      </c>
      <c r="BL256" s="72" t="s">
        <v>125</v>
      </c>
      <c r="BM256" s="72" t="s">
        <v>447</v>
      </c>
    </row>
    <row r="257" spans="2:51" s="6" customFormat="1" ht="15.75" customHeight="1">
      <c r="B257" s="125"/>
      <c r="D257" s="126" t="s">
        <v>130</v>
      </c>
      <c r="E257" s="127"/>
      <c r="F257" s="127" t="s">
        <v>441</v>
      </c>
      <c r="H257" s="128">
        <v>160</v>
      </c>
      <c r="L257" s="125"/>
      <c r="M257" s="129"/>
      <c r="T257" s="130"/>
      <c r="AT257" s="131" t="s">
        <v>130</v>
      </c>
      <c r="AU257" s="131" t="s">
        <v>82</v>
      </c>
      <c r="AV257" s="131" t="s">
        <v>82</v>
      </c>
      <c r="AW257" s="131" t="s">
        <v>93</v>
      </c>
      <c r="AX257" s="131" t="s">
        <v>22</v>
      </c>
      <c r="AY257" s="131" t="s">
        <v>118</v>
      </c>
    </row>
    <row r="258" spans="2:65" s="6" customFormat="1" ht="15.75" customHeight="1">
      <c r="B258" s="22"/>
      <c r="C258" s="140">
        <v>84</v>
      </c>
      <c r="D258" s="140" t="s">
        <v>250</v>
      </c>
      <c r="E258" s="141" t="s">
        <v>448</v>
      </c>
      <c r="F258" s="142" t="s">
        <v>449</v>
      </c>
      <c r="G258" s="143" t="s">
        <v>133</v>
      </c>
      <c r="H258" s="144">
        <v>320</v>
      </c>
      <c r="I258" s="145"/>
      <c r="J258" s="146">
        <f>ROUND($I$258*$H$258,2)</f>
        <v>0</v>
      </c>
      <c r="K258" s="142" t="s">
        <v>124</v>
      </c>
      <c r="L258" s="147"/>
      <c r="M258" s="148"/>
      <c r="N258" s="149" t="s">
        <v>44</v>
      </c>
      <c r="Q258" s="122">
        <v>0.0168</v>
      </c>
      <c r="R258" s="122">
        <f>$Q$258*$H$258</f>
        <v>5.3759999999999994</v>
      </c>
      <c r="S258" s="122">
        <v>0</v>
      </c>
      <c r="T258" s="123">
        <f>$S$258*$H$258</f>
        <v>0</v>
      </c>
      <c r="AR258" s="72" t="s">
        <v>148</v>
      </c>
      <c r="AT258" s="72" t="s">
        <v>250</v>
      </c>
      <c r="AU258" s="72" t="s">
        <v>82</v>
      </c>
      <c r="AY258" s="6" t="s">
        <v>118</v>
      </c>
      <c r="BE258" s="124">
        <f>IF($N$258="základní",$J$258,0)</f>
        <v>0</v>
      </c>
      <c r="BF258" s="124">
        <f>IF($N$258="snížená",$J$258,0)</f>
        <v>0</v>
      </c>
      <c r="BG258" s="124">
        <f>IF($N$258="zákl. přenesená",$J$258,0)</f>
        <v>0</v>
      </c>
      <c r="BH258" s="124">
        <f>IF($N$258="sníž. přenesená",$J$258,0)</f>
        <v>0</v>
      </c>
      <c r="BI258" s="124">
        <f>IF($N$258="nulová",$J$258,0)</f>
        <v>0</v>
      </c>
      <c r="BJ258" s="72" t="s">
        <v>22</v>
      </c>
      <c r="BK258" s="124">
        <f>ROUND($I$258*$H$258,2)</f>
        <v>0</v>
      </c>
      <c r="BL258" s="72" t="s">
        <v>125</v>
      </c>
      <c r="BM258" s="72" t="s">
        <v>450</v>
      </c>
    </row>
    <row r="259" spans="2:51" s="6" customFormat="1" ht="15.75" customHeight="1">
      <c r="B259" s="125"/>
      <c r="D259" s="126" t="s">
        <v>130</v>
      </c>
      <c r="E259" s="127"/>
      <c r="F259" s="127" t="s">
        <v>451</v>
      </c>
      <c r="H259" s="128">
        <v>320</v>
      </c>
      <c r="L259" s="125"/>
      <c r="M259" s="129"/>
      <c r="T259" s="130"/>
      <c r="AT259" s="131" t="s">
        <v>130</v>
      </c>
      <c r="AU259" s="131" t="s">
        <v>82</v>
      </c>
      <c r="AV259" s="131" t="s">
        <v>82</v>
      </c>
      <c r="AW259" s="131" t="s">
        <v>93</v>
      </c>
      <c r="AX259" s="131" t="s">
        <v>73</v>
      </c>
      <c r="AY259" s="131" t="s">
        <v>118</v>
      </c>
    </row>
    <row r="260" spans="2:51" s="6" customFormat="1" ht="15.75" customHeight="1">
      <c r="B260" s="134"/>
      <c r="D260" s="133" t="s">
        <v>130</v>
      </c>
      <c r="E260" s="135"/>
      <c r="F260" s="136" t="s">
        <v>173</v>
      </c>
      <c r="H260" s="137">
        <v>320</v>
      </c>
      <c r="L260" s="134"/>
      <c r="M260" s="138"/>
      <c r="T260" s="139"/>
      <c r="AT260" s="135" t="s">
        <v>130</v>
      </c>
      <c r="AU260" s="135" t="s">
        <v>82</v>
      </c>
      <c r="AV260" s="135" t="s">
        <v>125</v>
      </c>
      <c r="AW260" s="135" t="s">
        <v>93</v>
      </c>
      <c r="AX260" s="135" t="s">
        <v>22</v>
      </c>
      <c r="AY260" s="135" t="s">
        <v>118</v>
      </c>
    </row>
    <row r="261" spans="2:65" s="6" customFormat="1" ht="15.75" customHeight="1">
      <c r="B261" s="22"/>
      <c r="C261" s="113">
        <v>85</v>
      </c>
      <c r="D261" s="113" t="s">
        <v>120</v>
      </c>
      <c r="E261" s="114" t="s">
        <v>452</v>
      </c>
      <c r="F261" s="115" t="s">
        <v>453</v>
      </c>
      <c r="G261" s="116" t="s">
        <v>150</v>
      </c>
      <c r="H261" s="117">
        <v>75</v>
      </c>
      <c r="I261" s="118"/>
      <c r="J261" s="119">
        <f>ROUND($I$261*$H$261,2)</f>
        <v>0</v>
      </c>
      <c r="K261" s="115" t="s">
        <v>124</v>
      </c>
      <c r="L261" s="22"/>
      <c r="M261" s="120"/>
      <c r="N261" s="121" t="s">
        <v>44</v>
      </c>
      <c r="Q261" s="122">
        <v>0</v>
      </c>
      <c r="R261" s="122">
        <f>$Q$261*$H$261</f>
        <v>0</v>
      </c>
      <c r="S261" s="122">
        <v>0</v>
      </c>
      <c r="T261" s="123">
        <f>$S$261*$H$261</f>
        <v>0</v>
      </c>
      <c r="AR261" s="72" t="s">
        <v>125</v>
      </c>
      <c r="AT261" s="72" t="s">
        <v>120</v>
      </c>
      <c r="AU261" s="72" t="s">
        <v>82</v>
      </c>
      <c r="AY261" s="6" t="s">
        <v>118</v>
      </c>
      <c r="BE261" s="124">
        <f>IF($N$261="základní",$J$261,0)</f>
        <v>0</v>
      </c>
      <c r="BF261" s="124">
        <f>IF($N$261="snížená",$J$261,0)</f>
        <v>0</v>
      </c>
      <c r="BG261" s="124">
        <f>IF($N$261="zákl. přenesená",$J$261,0)</f>
        <v>0</v>
      </c>
      <c r="BH261" s="124">
        <f>IF($N$261="sníž. přenesená",$J$261,0)</f>
        <v>0</v>
      </c>
      <c r="BI261" s="124">
        <f>IF($N$261="nulová",$J$261,0)</f>
        <v>0</v>
      </c>
      <c r="BJ261" s="72" t="s">
        <v>22</v>
      </c>
      <c r="BK261" s="124">
        <f>ROUND($I$261*$H$261,2)</f>
        <v>0</v>
      </c>
      <c r="BL261" s="72" t="s">
        <v>125</v>
      </c>
      <c r="BM261" s="72" t="s">
        <v>454</v>
      </c>
    </row>
    <row r="262" spans="2:51" s="6" customFormat="1" ht="15.75" customHeight="1">
      <c r="B262" s="125"/>
      <c r="D262" s="126" t="s">
        <v>130</v>
      </c>
      <c r="E262" s="127"/>
      <c r="F262" s="127" t="s">
        <v>455</v>
      </c>
      <c r="H262" s="128">
        <v>75</v>
      </c>
      <c r="L262" s="125"/>
      <c r="M262" s="129"/>
      <c r="T262" s="130"/>
      <c r="AT262" s="131" t="s">
        <v>130</v>
      </c>
      <c r="AU262" s="131" t="s">
        <v>82</v>
      </c>
      <c r="AV262" s="131" t="s">
        <v>82</v>
      </c>
      <c r="AW262" s="131" t="s">
        <v>93</v>
      </c>
      <c r="AX262" s="131" t="s">
        <v>22</v>
      </c>
      <c r="AY262" s="131" t="s">
        <v>118</v>
      </c>
    </row>
    <row r="263" spans="2:65" s="6" customFormat="1" ht="15.75" customHeight="1">
      <c r="B263" s="22"/>
      <c r="C263" s="113">
        <v>86</v>
      </c>
      <c r="D263" s="113" t="s">
        <v>120</v>
      </c>
      <c r="E263" s="114" t="s">
        <v>456</v>
      </c>
      <c r="F263" s="115" t="s">
        <v>457</v>
      </c>
      <c r="G263" s="116" t="s">
        <v>150</v>
      </c>
      <c r="H263" s="117">
        <v>75</v>
      </c>
      <c r="I263" s="118"/>
      <c r="J263" s="119">
        <f>ROUND($I$263*$H$263,2)</f>
        <v>0</v>
      </c>
      <c r="K263" s="115" t="s">
        <v>124</v>
      </c>
      <c r="L263" s="22"/>
      <c r="M263" s="120"/>
      <c r="N263" s="121" t="s">
        <v>44</v>
      </c>
      <c r="Q263" s="122">
        <v>0.00011</v>
      </c>
      <c r="R263" s="122">
        <f>$Q$263*$H$263</f>
        <v>0.00825</v>
      </c>
      <c r="S263" s="122">
        <v>0</v>
      </c>
      <c r="T263" s="123">
        <f>$S$263*$H$263</f>
        <v>0</v>
      </c>
      <c r="AR263" s="72" t="s">
        <v>125</v>
      </c>
      <c r="AT263" s="72" t="s">
        <v>120</v>
      </c>
      <c r="AU263" s="72" t="s">
        <v>82</v>
      </c>
      <c r="AY263" s="6" t="s">
        <v>118</v>
      </c>
      <c r="BE263" s="124">
        <f>IF($N$263="základní",$J$263,0)</f>
        <v>0</v>
      </c>
      <c r="BF263" s="124">
        <f>IF($N$263="snížená",$J$263,0)</f>
        <v>0</v>
      </c>
      <c r="BG263" s="124">
        <f>IF($N$263="zákl. přenesená",$J$263,0)</f>
        <v>0</v>
      </c>
      <c r="BH263" s="124">
        <f>IF($N$263="sníž. přenesená",$J$263,0)</f>
        <v>0</v>
      </c>
      <c r="BI263" s="124">
        <f>IF($N$263="nulová",$J$263,0)</f>
        <v>0</v>
      </c>
      <c r="BJ263" s="72" t="s">
        <v>22</v>
      </c>
      <c r="BK263" s="124">
        <f>ROUND($I$263*$H$263,2)</f>
        <v>0</v>
      </c>
      <c r="BL263" s="72" t="s">
        <v>125</v>
      </c>
      <c r="BM263" s="72" t="s">
        <v>458</v>
      </c>
    </row>
    <row r="264" spans="2:51" s="6" customFormat="1" ht="15.75" customHeight="1">
      <c r="B264" s="125"/>
      <c r="D264" s="126" t="s">
        <v>130</v>
      </c>
      <c r="E264" s="127"/>
      <c r="F264" s="127" t="s">
        <v>455</v>
      </c>
      <c r="H264" s="128">
        <v>75</v>
      </c>
      <c r="L264" s="125"/>
      <c r="M264" s="129"/>
      <c r="T264" s="130"/>
      <c r="AT264" s="131" t="s">
        <v>130</v>
      </c>
      <c r="AU264" s="131" t="s">
        <v>82</v>
      </c>
      <c r="AV264" s="131" t="s">
        <v>82</v>
      </c>
      <c r="AW264" s="131" t="s">
        <v>93</v>
      </c>
      <c r="AX264" s="131" t="s">
        <v>22</v>
      </c>
      <c r="AY264" s="131" t="s">
        <v>118</v>
      </c>
    </row>
    <row r="265" spans="2:65" s="6" customFormat="1" ht="15.75" customHeight="1">
      <c r="B265" s="22"/>
      <c r="C265" s="113">
        <v>87</v>
      </c>
      <c r="D265" s="113" t="s">
        <v>120</v>
      </c>
      <c r="E265" s="114" t="s">
        <v>459</v>
      </c>
      <c r="F265" s="115" t="s">
        <v>460</v>
      </c>
      <c r="G265" s="116" t="s">
        <v>181</v>
      </c>
      <c r="H265" s="117">
        <v>1</v>
      </c>
      <c r="I265" s="118"/>
      <c r="J265" s="119">
        <f>ROUND($I$265*$H$265,2)</f>
        <v>0</v>
      </c>
      <c r="K265" s="115"/>
      <c r="L265" s="22"/>
      <c r="M265" s="120"/>
      <c r="N265" s="121" t="s">
        <v>44</v>
      </c>
      <c r="Q265" s="122">
        <v>0</v>
      </c>
      <c r="R265" s="122">
        <f>$Q$265*$H$265</f>
        <v>0</v>
      </c>
      <c r="S265" s="122">
        <v>0</v>
      </c>
      <c r="T265" s="123">
        <f>$S$265*$H$265</f>
        <v>0</v>
      </c>
      <c r="AR265" s="72" t="s">
        <v>125</v>
      </c>
      <c r="AT265" s="72" t="s">
        <v>120</v>
      </c>
      <c r="AU265" s="72" t="s">
        <v>82</v>
      </c>
      <c r="AY265" s="6" t="s">
        <v>118</v>
      </c>
      <c r="BE265" s="124">
        <f>IF($N$265="základní",$J$265,0)</f>
        <v>0</v>
      </c>
      <c r="BF265" s="124">
        <f>IF($N$265="snížená",$J$265,0)</f>
        <v>0</v>
      </c>
      <c r="BG265" s="124">
        <f>IF($N$265="zákl. přenesená",$J$265,0)</f>
        <v>0</v>
      </c>
      <c r="BH265" s="124">
        <f>IF($N$265="sníž. přenesená",$J$265,0)</f>
        <v>0</v>
      </c>
      <c r="BI265" s="124">
        <f>IF($N$265="nulová",$J$265,0)</f>
        <v>0</v>
      </c>
      <c r="BJ265" s="72" t="s">
        <v>22</v>
      </c>
      <c r="BK265" s="124">
        <f>ROUND($I$265*$H$265,2)</f>
        <v>0</v>
      </c>
      <c r="BL265" s="72" t="s">
        <v>125</v>
      </c>
      <c r="BM265" s="72" t="s">
        <v>461</v>
      </c>
    </row>
    <row r="266" spans="2:47" s="6" customFormat="1" ht="30.75" customHeight="1">
      <c r="B266" s="22"/>
      <c r="D266" s="126" t="s">
        <v>134</v>
      </c>
      <c r="F266" s="132" t="s">
        <v>462</v>
      </c>
      <c r="L266" s="22"/>
      <c r="M266" s="48"/>
      <c r="T266" s="49"/>
      <c r="AT266" s="6" t="s">
        <v>134</v>
      </c>
      <c r="AU266" s="6" t="s">
        <v>82</v>
      </c>
    </row>
    <row r="267" spans="2:51" s="6" customFormat="1" ht="15.75" customHeight="1">
      <c r="B267" s="125"/>
      <c r="D267" s="133" t="s">
        <v>130</v>
      </c>
      <c r="E267" s="131"/>
      <c r="F267" s="127" t="s">
        <v>463</v>
      </c>
      <c r="H267" s="128">
        <v>1</v>
      </c>
      <c r="L267" s="125"/>
      <c r="M267" s="129"/>
      <c r="T267" s="130"/>
      <c r="AT267" s="131" t="s">
        <v>130</v>
      </c>
      <c r="AU267" s="131" t="s">
        <v>82</v>
      </c>
      <c r="AV267" s="131" t="s">
        <v>82</v>
      </c>
      <c r="AW267" s="131" t="s">
        <v>93</v>
      </c>
      <c r="AX267" s="131" t="s">
        <v>22</v>
      </c>
      <c r="AY267" s="131" t="s">
        <v>118</v>
      </c>
    </row>
    <row r="268" spans="2:65" s="6" customFormat="1" ht="15.75" customHeight="1">
      <c r="B268" s="22"/>
      <c r="C268" s="113">
        <v>88</v>
      </c>
      <c r="D268" s="113" t="s">
        <v>120</v>
      </c>
      <c r="E268" s="114" t="s">
        <v>464</v>
      </c>
      <c r="F268" s="115" t="s">
        <v>465</v>
      </c>
      <c r="G268" s="116" t="s">
        <v>150</v>
      </c>
      <c r="H268" s="117">
        <v>115</v>
      </c>
      <c r="I268" s="118"/>
      <c r="J268" s="119">
        <f>ROUND($I$268*$H$268,2)</f>
        <v>0</v>
      </c>
      <c r="K268" s="115"/>
      <c r="L268" s="22"/>
      <c r="M268" s="120"/>
      <c r="N268" s="121" t="s">
        <v>44</v>
      </c>
      <c r="Q268" s="122">
        <v>0</v>
      </c>
      <c r="R268" s="122">
        <f>$Q$268*$H$268</f>
        <v>0</v>
      </c>
      <c r="S268" s="122">
        <v>0</v>
      </c>
      <c r="T268" s="123">
        <f>$S$268*$H$268</f>
        <v>0</v>
      </c>
      <c r="AR268" s="72" t="s">
        <v>125</v>
      </c>
      <c r="AT268" s="72" t="s">
        <v>120</v>
      </c>
      <c r="AU268" s="72" t="s">
        <v>82</v>
      </c>
      <c r="AY268" s="6" t="s">
        <v>118</v>
      </c>
      <c r="BE268" s="124">
        <f>IF($N$268="základní",$J$268,0)</f>
        <v>0</v>
      </c>
      <c r="BF268" s="124">
        <f>IF($N$268="snížená",$J$268,0)</f>
        <v>0</v>
      </c>
      <c r="BG268" s="124">
        <f>IF($N$268="zákl. přenesená",$J$268,0)</f>
        <v>0</v>
      </c>
      <c r="BH268" s="124">
        <f>IF($N$268="sníž. přenesená",$J$268,0)</f>
        <v>0</v>
      </c>
      <c r="BI268" s="124">
        <f>IF($N$268="nulová",$J$268,0)</f>
        <v>0</v>
      </c>
      <c r="BJ268" s="72" t="s">
        <v>22</v>
      </c>
      <c r="BK268" s="124">
        <f>ROUND($I$268*$H$268,2)</f>
        <v>0</v>
      </c>
      <c r="BL268" s="72" t="s">
        <v>125</v>
      </c>
      <c r="BM268" s="72" t="s">
        <v>466</v>
      </c>
    </row>
    <row r="269" spans="2:47" s="6" customFormat="1" ht="30.75" customHeight="1">
      <c r="B269" s="22"/>
      <c r="D269" s="126" t="s">
        <v>134</v>
      </c>
      <c r="F269" s="132" t="s">
        <v>467</v>
      </c>
      <c r="L269" s="22"/>
      <c r="M269" s="48"/>
      <c r="T269" s="49"/>
      <c r="AT269" s="6" t="s">
        <v>134</v>
      </c>
      <c r="AU269" s="6" t="s">
        <v>82</v>
      </c>
    </row>
    <row r="270" spans="2:51" s="6" customFormat="1" ht="15.75" customHeight="1">
      <c r="B270" s="125"/>
      <c r="D270" s="133" t="s">
        <v>130</v>
      </c>
      <c r="E270" s="131"/>
      <c r="F270" s="127" t="s">
        <v>468</v>
      </c>
      <c r="H270" s="128">
        <v>115</v>
      </c>
      <c r="L270" s="125"/>
      <c r="M270" s="129"/>
      <c r="T270" s="130"/>
      <c r="AT270" s="131" t="s">
        <v>130</v>
      </c>
      <c r="AU270" s="131" t="s">
        <v>82</v>
      </c>
      <c r="AV270" s="131" t="s">
        <v>82</v>
      </c>
      <c r="AW270" s="131" t="s">
        <v>93</v>
      </c>
      <c r="AX270" s="131" t="s">
        <v>22</v>
      </c>
      <c r="AY270" s="131" t="s">
        <v>118</v>
      </c>
    </row>
    <row r="271" spans="2:65" s="6" customFormat="1" ht="15.75" customHeight="1">
      <c r="B271" s="22"/>
      <c r="C271" s="113">
        <v>89</v>
      </c>
      <c r="D271" s="113" t="s">
        <v>120</v>
      </c>
      <c r="E271" s="114" t="s">
        <v>469</v>
      </c>
      <c r="F271" s="115" t="s">
        <v>470</v>
      </c>
      <c r="G271" s="116" t="s">
        <v>150</v>
      </c>
      <c r="H271" s="117">
        <v>40</v>
      </c>
      <c r="I271" s="118"/>
      <c r="J271" s="119">
        <f>ROUND($I$271*$H$271,2)</f>
        <v>0</v>
      </c>
      <c r="K271" s="115"/>
      <c r="L271" s="22"/>
      <c r="M271" s="120"/>
      <c r="N271" s="121" t="s">
        <v>44</v>
      </c>
      <c r="Q271" s="122">
        <v>0</v>
      </c>
      <c r="R271" s="122">
        <f>$Q$271*$H$271</f>
        <v>0</v>
      </c>
      <c r="S271" s="122">
        <v>0</v>
      </c>
      <c r="T271" s="123">
        <f>$S$271*$H$271</f>
        <v>0</v>
      </c>
      <c r="AR271" s="72" t="s">
        <v>125</v>
      </c>
      <c r="AT271" s="72" t="s">
        <v>120</v>
      </c>
      <c r="AU271" s="72" t="s">
        <v>82</v>
      </c>
      <c r="AY271" s="6" t="s">
        <v>118</v>
      </c>
      <c r="BE271" s="124">
        <f>IF($N$271="základní",$J$271,0)</f>
        <v>0</v>
      </c>
      <c r="BF271" s="124">
        <f>IF($N$271="snížená",$J$271,0)</f>
        <v>0</v>
      </c>
      <c r="BG271" s="124">
        <f>IF($N$271="zákl. přenesená",$J$271,0)</f>
        <v>0</v>
      </c>
      <c r="BH271" s="124">
        <f>IF($N$271="sníž. přenesená",$J$271,0)</f>
        <v>0</v>
      </c>
      <c r="BI271" s="124">
        <f>IF($N$271="nulová",$J$271,0)</f>
        <v>0</v>
      </c>
      <c r="BJ271" s="72" t="s">
        <v>22</v>
      </c>
      <c r="BK271" s="124">
        <f>ROUND($I$271*$H$271,2)</f>
        <v>0</v>
      </c>
      <c r="BL271" s="72" t="s">
        <v>125</v>
      </c>
      <c r="BM271" s="72" t="s">
        <v>471</v>
      </c>
    </row>
    <row r="272" spans="2:47" s="6" customFormat="1" ht="30.75" customHeight="1">
      <c r="B272" s="22"/>
      <c r="D272" s="126" t="s">
        <v>134</v>
      </c>
      <c r="F272" s="132" t="s">
        <v>472</v>
      </c>
      <c r="L272" s="22"/>
      <c r="M272" s="48"/>
      <c r="T272" s="49"/>
      <c r="AT272" s="6" t="s">
        <v>134</v>
      </c>
      <c r="AU272" s="6" t="s">
        <v>82</v>
      </c>
    </row>
    <row r="273" spans="2:51" s="6" customFormat="1" ht="15.75" customHeight="1">
      <c r="B273" s="125"/>
      <c r="D273" s="133" t="s">
        <v>130</v>
      </c>
      <c r="E273" s="131"/>
      <c r="F273" s="127" t="s">
        <v>473</v>
      </c>
      <c r="H273" s="128">
        <v>40</v>
      </c>
      <c r="L273" s="125"/>
      <c r="M273" s="129"/>
      <c r="T273" s="130"/>
      <c r="AT273" s="131" t="s">
        <v>130</v>
      </c>
      <c r="AU273" s="131" t="s">
        <v>82</v>
      </c>
      <c r="AV273" s="131" t="s">
        <v>82</v>
      </c>
      <c r="AW273" s="131" t="s">
        <v>93</v>
      </c>
      <c r="AX273" s="131" t="s">
        <v>22</v>
      </c>
      <c r="AY273" s="131" t="s">
        <v>118</v>
      </c>
    </row>
    <row r="274" spans="2:65" s="6" customFormat="1" ht="15.75" customHeight="1">
      <c r="B274" s="22"/>
      <c r="C274" s="113">
        <v>90</v>
      </c>
      <c r="D274" s="113" t="s">
        <v>120</v>
      </c>
      <c r="E274" s="114" t="s">
        <v>469</v>
      </c>
      <c r="F274" s="159" t="s">
        <v>582</v>
      </c>
      <c r="G274" s="160" t="s">
        <v>583</v>
      </c>
      <c r="H274" s="117">
        <v>1</v>
      </c>
      <c r="I274" s="118"/>
      <c r="J274" s="119">
        <f>ROUND($I$274*$H$274,2)</f>
        <v>0</v>
      </c>
      <c r="K274" s="115"/>
      <c r="L274" s="22"/>
      <c r="M274" s="120"/>
      <c r="N274" s="121" t="s">
        <v>44</v>
      </c>
      <c r="Q274" s="122">
        <v>0</v>
      </c>
      <c r="R274" s="122">
        <f>$Q$271*$H$271</f>
        <v>0</v>
      </c>
      <c r="S274" s="122">
        <v>0</v>
      </c>
      <c r="T274" s="123">
        <f>$S$271*$H$271</f>
        <v>0</v>
      </c>
      <c r="AR274" s="72" t="s">
        <v>125</v>
      </c>
      <c r="AT274" s="72" t="s">
        <v>120</v>
      </c>
      <c r="AU274" s="72" t="s">
        <v>82</v>
      </c>
      <c r="AY274" s="6" t="s">
        <v>118</v>
      </c>
      <c r="BE274" s="124">
        <f>IF($N$271="základní",$J$271,0)</f>
        <v>0</v>
      </c>
      <c r="BF274" s="124">
        <f>IF($N$271="snížená",$J$271,0)</f>
        <v>0</v>
      </c>
      <c r="BG274" s="124">
        <f>IF($N$271="zákl. přenesená",$J$271,0)</f>
        <v>0</v>
      </c>
      <c r="BH274" s="124">
        <f>IF($N$271="sníž. přenesená",$J$271,0)</f>
        <v>0</v>
      </c>
      <c r="BI274" s="124">
        <f>IF($N$271="nulová",$J$271,0)</f>
        <v>0</v>
      </c>
      <c r="BJ274" s="72" t="s">
        <v>22</v>
      </c>
      <c r="BK274" s="124">
        <f>ROUND($I$271*$H$271,2)</f>
        <v>0</v>
      </c>
      <c r="BL274" s="72" t="s">
        <v>125</v>
      </c>
      <c r="BM274" s="72" t="s">
        <v>471</v>
      </c>
    </row>
    <row r="275" spans="2:51" s="6" customFormat="1" ht="15.75" customHeight="1">
      <c r="B275" s="125"/>
      <c r="D275" s="133"/>
      <c r="E275" s="131"/>
      <c r="F275" s="127"/>
      <c r="H275" s="128"/>
      <c r="L275" s="125"/>
      <c r="M275" s="129"/>
      <c r="T275" s="130"/>
      <c r="AT275" s="131"/>
      <c r="AU275" s="131"/>
      <c r="AV275" s="131"/>
      <c r="AW275" s="131"/>
      <c r="AX275" s="131"/>
      <c r="AY275" s="131"/>
    </row>
    <row r="276" spans="2:12" s="6" customFormat="1" ht="7.5" customHeight="1"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22"/>
    </row>
    <row r="277" s="2" customFormat="1" ht="14.25" customHeight="1"/>
  </sheetData>
  <sheetProtection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0"/>
  <sheetViews>
    <sheetView showGridLines="0" zoomScalePageLayoutView="0" workbookViewId="0" topLeftCell="A1">
      <pane ySplit="1" topLeftCell="A147" activePane="bottomLeft" state="frozen"/>
      <selection pane="topLeft" activeCell="A1" sqref="A1"/>
      <selection pane="bottomLeft" activeCell="J152" sqref="J15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3"/>
      <c r="C1" s="153"/>
      <c r="D1" s="152" t="s">
        <v>1</v>
      </c>
      <c r="E1" s="153"/>
      <c r="F1" s="154" t="s">
        <v>575</v>
      </c>
      <c r="G1" s="197" t="s">
        <v>576</v>
      </c>
      <c r="H1" s="197"/>
      <c r="I1" s="153"/>
      <c r="J1" s="154" t="s">
        <v>577</v>
      </c>
      <c r="K1" s="152" t="s">
        <v>86</v>
      </c>
      <c r="L1" s="154" t="s">
        <v>578</v>
      </c>
      <c r="M1" s="154"/>
      <c r="N1" s="154"/>
      <c r="O1" s="154"/>
      <c r="P1" s="154"/>
      <c r="Q1" s="154"/>
      <c r="R1" s="154"/>
      <c r="S1" s="154"/>
      <c r="T1" s="154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3" t="s">
        <v>6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</v>
      </c>
    </row>
    <row r="4" spans="2:46" s="2" customFormat="1" ht="37.5" customHeight="1">
      <c r="B4" s="10"/>
      <c r="D4" s="11" t="s">
        <v>87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198" t="str">
        <f>'Rekapitulace stavby'!$K$6</f>
        <v>Silnice III/21411 a III/2148 Rekonstrukce křižovatky Na Návrší, Cheb</v>
      </c>
      <c r="F7" s="164"/>
      <c r="G7" s="164"/>
      <c r="H7" s="164"/>
      <c r="K7" s="12"/>
    </row>
    <row r="8" spans="2:11" s="6" customFormat="1" ht="15.75" customHeight="1">
      <c r="B8" s="22"/>
      <c r="D8" s="18" t="s">
        <v>88</v>
      </c>
      <c r="K8" s="25"/>
    </row>
    <row r="9" spans="2:11" s="6" customFormat="1" ht="37.5" customHeight="1">
      <c r="B9" s="22"/>
      <c r="E9" s="180" t="s">
        <v>474</v>
      </c>
      <c r="F9" s="165"/>
      <c r="G9" s="165"/>
      <c r="H9" s="165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 t="s">
        <v>81</v>
      </c>
      <c r="I11" s="18" t="s">
        <v>21</v>
      </c>
      <c r="J11" s="16" t="s">
        <v>82</v>
      </c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12.11.2013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/>
      <c r="K14" s="25"/>
    </row>
    <row r="15" spans="2:11" s="6" customFormat="1" ht="18.75" customHeight="1">
      <c r="B15" s="22"/>
      <c r="E15" s="16" t="s">
        <v>31</v>
      </c>
      <c r="I15" s="18" t="s">
        <v>32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33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35</v>
      </c>
      <c r="I20" s="18" t="s">
        <v>30</v>
      </c>
      <c r="J20" s="16"/>
      <c r="K20" s="25"/>
    </row>
    <row r="21" spans="2:11" s="6" customFormat="1" ht="18.75" customHeight="1">
      <c r="B21" s="22"/>
      <c r="E21" s="16" t="s">
        <v>36</v>
      </c>
      <c r="I21" s="18" t="s">
        <v>32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38</v>
      </c>
      <c r="K23" s="25"/>
    </row>
    <row r="24" spans="2:11" s="72" customFormat="1" ht="15.75" customHeight="1">
      <c r="B24" s="73"/>
      <c r="E24" s="170"/>
      <c r="F24" s="200"/>
      <c r="G24" s="200"/>
      <c r="H24" s="200"/>
      <c r="K24" s="74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5"/>
    </row>
    <row r="27" spans="2:11" s="6" customFormat="1" ht="26.25" customHeight="1">
      <c r="B27" s="22"/>
      <c r="D27" s="76" t="s">
        <v>39</v>
      </c>
      <c r="J27" s="57">
        <f>ROUND($J$81,2)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5"/>
    </row>
    <row r="29" spans="2:11" s="6" customFormat="1" ht="15" customHeight="1">
      <c r="B29" s="22"/>
      <c r="F29" s="26" t="s">
        <v>41</v>
      </c>
      <c r="I29" s="26" t="s">
        <v>40</v>
      </c>
      <c r="J29" s="26" t="s">
        <v>42</v>
      </c>
      <c r="K29" s="25"/>
    </row>
    <row r="30" spans="2:11" s="6" customFormat="1" ht="15" customHeight="1">
      <c r="B30" s="22"/>
      <c r="D30" s="28" t="s">
        <v>43</v>
      </c>
      <c r="E30" s="28" t="s">
        <v>44</v>
      </c>
      <c r="F30" s="77">
        <f>ROUND(SUM($BE$81:$BE$169),2)</f>
        <v>0</v>
      </c>
      <c r="I30" s="78">
        <v>0.21</v>
      </c>
      <c r="J30" s="77">
        <f>ROUND(SUM($BE$81:$BE$169)*$I$30,2)</f>
        <v>0</v>
      </c>
      <c r="K30" s="25"/>
    </row>
    <row r="31" spans="2:11" s="6" customFormat="1" ht="15" customHeight="1">
      <c r="B31" s="22"/>
      <c r="E31" s="28" t="s">
        <v>45</v>
      </c>
      <c r="F31" s="77">
        <f>ROUND(SUM($BF$81:$BF$169),2)</f>
        <v>0</v>
      </c>
      <c r="I31" s="78">
        <v>0.15</v>
      </c>
      <c r="J31" s="77">
        <f>ROUND(SUM($BF$81:$BF$169)*$I$31,2)</f>
        <v>0</v>
      </c>
      <c r="K31" s="25"/>
    </row>
    <row r="32" spans="2:11" s="6" customFormat="1" ht="15" customHeight="1" hidden="1">
      <c r="B32" s="22"/>
      <c r="E32" s="28" t="s">
        <v>46</v>
      </c>
      <c r="F32" s="77">
        <f>ROUND(SUM($BG$81:$BG$169),2)</f>
        <v>0</v>
      </c>
      <c r="I32" s="78">
        <v>0.21</v>
      </c>
      <c r="J32" s="77">
        <v>0</v>
      </c>
      <c r="K32" s="25"/>
    </row>
    <row r="33" spans="2:11" s="6" customFormat="1" ht="15" customHeight="1" hidden="1">
      <c r="B33" s="22"/>
      <c r="E33" s="28" t="s">
        <v>47</v>
      </c>
      <c r="F33" s="77">
        <f>ROUND(SUM($BH$81:$BH$169),2)</f>
        <v>0</v>
      </c>
      <c r="I33" s="78">
        <v>0.15</v>
      </c>
      <c r="J33" s="77">
        <v>0</v>
      </c>
      <c r="K33" s="25"/>
    </row>
    <row r="34" spans="2:11" s="6" customFormat="1" ht="15" customHeight="1" hidden="1">
      <c r="B34" s="22"/>
      <c r="E34" s="28" t="s">
        <v>48</v>
      </c>
      <c r="F34" s="77">
        <f>ROUND(SUM($BI$81:$BI$169),2)</f>
        <v>0</v>
      </c>
      <c r="I34" s="78">
        <v>0</v>
      </c>
      <c r="J34" s="77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49</v>
      </c>
      <c r="E36" s="32"/>
      <c r="F36" s="32"/>
      <c r="G36" s="79" t="s">
        <v>50</v>
      </c>
      <c r="H36" s="33" t="s">
        <v>51</v>
      </c>
      <c r="I36" s="32"/>
      <c r="J36" s="34">
        <f>ROUND(SUM($J$27:$J$34),2)</f>
        <v>0</v>
      </c>
      <c r="K36" s="80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1"/>
    </row>
    <row r="42" spans="2:11" s="6" customFormat="1" ht="37.5" customHeight="1">
      <c r="B42" s="22"/>
      <c r="C42" s="11" t="s">
        <v>89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198" t="str">
        <f>$E$7</f>
        <v>Silnice III/21411 a III/2148 Rekonstrukce křižovatky Na Návrší, Cheb</v>
      </c>
      <c r="F45" s="165"/>
      <c r="G45" s="165"/>
      <c r="H45" s="165"/>
      <c r="K45" s="25"/>
    </row>
    <row r="46" spans="2:11" s="6" customFormat="1" ht="15" customHeight="1">
      <c r="B46" s="22"/>
      <c r="C46" s="18" t="s">
        <v>88</v>
      </c>
      <c r="K46" s="25"/>
    </row>
    <row r="47" spans="2:11" s="6" customFormat="1" ht="19.5" customHeight="1">
      <c r="B47" s="22"/>
      <c r="E47" s="180" t="str">
        <f>$E$9</f>
        <v>B - Rekonstrukce křižovatky stan. 2,28350-2,48000</v>
      </c>
      <c r="F47" s="165"/>
      <c r="G47" s="165"/>
      <c r="H47" s="165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 </v>
      </c>
      <c r="I49" s="18" t="s">
        <v>25</v>
      </c>
      <c r="J49" s="45" t="str">
        <f>IF($J$12="","",$J$12)</f>
        <v>12.11.2013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KSUS KK Dolní Rychnov</v>
      </c>
      <c r="I51" s="18" t="s">
        <v>35</v>
      </c>
      <c r="J51" s="16" t="str">
        <f>$E$21</f>
        <v>DSVA s.r.o.</v>
      </c>
      <c r="K51" s="25"/>
    </row>
    <row r="52" spans="2:11" s="6" customFormat="1" ht="15" customHeight="1">
      <c r="B52" s="22"/>
      <c r="C52" s="18" t="s">
        <v>33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2" t="s">
        <v>90</v>
      </c>
      <c r="D54" s="30"/>
      <c r="E54" s="30"/>
      <c r="F54" s="30"/>
      <c r="G54" s="30"/>
      <c r="H54" s="30"/>
      <c r="I54" s="30"/>
      <c r="J54" s="83" t="s">
        <v>91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92</v>
      </c>
      <c r="J56" s="57">
        <f>J57</f>
        <v>0</v>
      </c>
      <c r="K56" s="25"/>
      <c r="AU56" s="6" t="s">
        <v>93</v>
      </c>
    </row>
    <row r="57" spans="2:11" s="63" customFormat="1" ht="25.5" customHeight="1">
      <c r="B57" s="84"/>
      <c r="D57" s="85" t="s">
        <v>94</v>
      </c>
      <c r="E57" s="85"/>
      <c r="F57" s="85"/>
      <c r="G57" s="85"/>
      <c r="H57" s="85"/>
      <c r="I57" s="85"/>
      <c r="J57" s="86">
        <f>J58+J59+J60+J61</f>
        <v>0</v>
      </c>
      <c r="K57" s="87"/>
    </row>
    <row r="58" spans="2:11" s="88" customFormat="1" ht="21" customHeight="1">
      <c r="B58" s="89"/>
      <c r="D58" s="90" t="s">
        <v>95</v>
      </c>
      <c r="E58" s="90"/>
      <c r="F58" s="90"/>
      <c r="G58" s="90"/>
      <c r="H58" s="90"/>
      <c r="I58" s="90"/>
      <c r="J58" s="91">
        <f>ROUND($J$83,2)</f>
        <v>0</v>
      </c>
      <c r="K58" s="92"/>
    </row>
    <row r="59" spans="2:11" s="88" customFormat="1" ht="21" customHeight="1">
      <c r="B59" s="89"/>
      <c r="D59" s="90" t="s">
        <v>96</v>
      </c>
      <c r="E59" s="90"/>
      <c r="F59" s="90"/>
      <c r="G59" s="90"/>
      <c r="H59" s="90"/>
      <c r="I59" s="90"/>
      <c r="J59" s="91">
        <f>ROUND($J$105,2)</f>
        <v>0</v>
      </c>
      <c r="K59" s="92"/>
    </row>
    <row r="60" spans="2:11" s="88" customFormat="1" ht="21" customHeight="1">
      <c r="B60" s="89"/>
      <c r="D60" s="90" t="s">
        <v>98</v>
      </c>
      <c r="E60" s="90"/>
      <c r="F60" s="90"/>
      <c r="G60" s="90"/>
      <c r="H60" s="90"/>
      <c r="I60" s="90"/>
      <c r="J60" s="91">
        <f>ROUND($J$108,2)</f>
        <v>0</v>
      </c>
      <c r="K60" s="92"/>
    </row>
    <row r="61" spans="2:11" s="88" customFormat="1" ht="21" customHeight="1">
      <c r="B61" s="89"/>
      <c r="D61" s="161" t="s">
        <v>584</v>
      </c>
      <c r="E61" s="90"/>
      <c r="F61" s="90"/>
      <c r="G61" s="90"/>
      <c r="H61" s="90"/>
      <c r="I61" s="90"/>
      <c r="J61" s="91">
        <f>J152</f>
        <v>0</v>
      </c>
      <c r="K61" s="92"/>
    </row>
    <row r="62" spans="2:11" s="6" customFormat="1" ht="22.5" customHeight="1">
      <c r="B62" s="22"/>
      <c r="K62" s="25"/>
    </row>
    <row r="63" spans="2:1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8"/>
    </row>
    <row r="67" spans="2:12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2"/>
    </row>
    <row r="68" spans="2:12" s="6" customFormat="1" ht="37.5" customHeight="1">
      <c r="B68" s="22"/>
      <c r="C68" s="11" t="s">
        <v>101</v>
      </c>
      <c r="L68" s="22"/>
    </row>
    <row r="69" spans="2:12" s="6" customFormat="1" ht="7.5" customHeight="1">
      <c r="B69" s="22"/>
      <c r="L69" s="22"/>
    </row>
    <row r="70" spans="2:12" s="6" customFormat="1" ht="15" customHeight="1">
      <c r="B70" s="22"/>
      <c r="C70" s="18" t="s">
        <v>17</v>
      </c>
      <c r="L70" s="22"/>
    </row>
    <row r="71" spans="2:12" s="6" customFormat="1" ht="16.5" customHeight="1">
      <c r="B71" s="22"/>
      <c r="E71" s="198" t="str">
        <f>$E$7</f>
        <v>Silnice III/21411 a III/2148 Rekonstrukce křižovatky Na Návrší, Cheb</v>
      </c>
      <c r="F71" s="165"/>
      <c r="G71" s="165"/>
      <c r="H71" s="165"/>
      <c r="L71" s="22"/>
    </row>
    <row r="72" spans="2:12" s="6" customFormat="1" ht="15" customHeight="1">
      <c r="B72" s="22"/>
      <c r="C72" s="18" t="s">
        <v>88</v>
      </c>
      <c r="L72" s="22"/>
    </row>
    <row r="73" spans="2:12" s="6" customFormat="1" ht="19.5" customHeight="1">
      <c r="B73" s="22"/>
      <c r="E73" s="180" t="str">
        <f>$E$9</f>
        <v>B - Rekonstrukce křižovatky stan. 2,28350-2,48000</v>
      </c>
      <c r="F73" s="165"/>
      <c r="G73" s="165"/>
      <c r="H73" s="165"/>
      <c r="L73" s="22"/>
    </row>
    <row r="74" spans="2:12" s="6" customFormat="1" ht="7.5" customHeight="1">
      <c r="B74" s="22"/>
      <c r="L74" s="22"/>
    </row>
    <row r="75" spans="2:12" s="6" customFormat="1" ht="18.75" customHeight="1">
      <c r="B75" s="22"/>
      <c r="C75" s="18" t="s">
        <v>23</v>
      </c>
      <c r="F75" s="16" t="str">
        <f>$F$12</f>
        <v> </v>
      </c>
      <c r="I75" s="18" t="s">
        <v>25</v>
      </c>
      <c r="J75" s="45" t="str">
        <f>IF($J$12="","",$J$12)</f>
        <v>12.11.2013</v>
      </c>
      <c r="L75" s="22"/>
    </row>
    <row r="76" spans="2:12" s="6" customFormat="1" ht="7.5" customHeight="1">
      <c r="B76" s="22"/>
      <c r="L76" s="22"/>
    </row>
    <row r="77" spans="2:12" s="6" customFormat="1" ht="15.75" customHeight="1">
      <c r="B77" s="22"/>
      <c r="C77" s="18" t="s">
        <v>29</v>
      </c>
      <c r="F77" s="16" t="str">
        <f>$E$15</f>
        <v>KSUS KK Dolní Rychnov</v>
      </c>
      <c r="I77" s="18" t="s">
        <v>35</v>
      </c>
      <c r="J77" s="16" t="str">
        <f>$E$21</f>
        <v>DSVA s.r.o.</v>
      </c>
      <c r="L77" s="22"/>
    </row>
    <row r="78" spans="2:12" s="6" customFormat="1" ht="15" customHeight="1">
      <c r="B78" s="22"/>
      <c r="C78" s="18" t="s">
        <v>33</v>
      </c>
      <c r="F78" s="16">
        <f>IF($E$18="","",$E$18)</f>
      </c>
      <c r="L78" s="22"/>
    </row>
    <row r="79" spans="2:12" s="6" customFormat="1" ht="11.25" customHeight="1">
      <c r="B79" s="22"/>
      <c r="L79" s="22"/>
    </row>
    <row r="80" spans="2:20" s="93" customFormat="1" ht="30" customHeight="1">
      <c r="B80" s="94"/>
      <c r="C80" s="95" t="s">
        <v>102</v>
      </c>
      <c r="D80" s="96" t="s">
        <v>58</v>
      </c>
      <c r="E80" s="96" t="s">
        <v>54</v>
      </c>
      <c r="F80" s="96" t="s">
        <v>103</v>
      </c>
      <c r="G80" s="96" t="s">
        <v>104</v>
      </c>
      <c r="H80" s="96" t="s">
        <v>105</v>
      </c>
      <c r="I80" s="96" t="s">
        <v>106</v>
      </c>
      <c r="J80" s="96" t="s">
        <v>107</v>
      </c>
      <c r="K80" s="97" t="s">
        <v>108</v>
      </c>
      <c r="L80" s="94"/>
      <c r="M80" s="51" t="s">
        <v>109</v>
      </c>
      <c r="N80" s="52" t="s">
        <v>43</v>
      </c>
      <c r="O80" s="52" t="s">
        <v>110</v>
      </c>
      <c r="P80" s="52" t="s">
        <v>111</v>
      </c>
      <c r="Q80" s="52" t="s">
        <v>112</v>
      </c>
      <c r="R80" s="52" t="s">
        <v>113</v>
      </c>
      <c r="S80" s="52" t="s">
        <v>114</v>
      </c>
      <c r="T80" s="53" t="s">
        <v>115</v>
      </c>
    </row>
    <row r="81" spans="2:63" s="6" customFormat="1" ht="30" customHeight="1">
      <c r="B81" s="22"/>
      <c r="C81" s="56"/>
      <c r="J81" s="98"/>
      <c r="L81" s="22"/>
      <c r="M81" s="55"/>
      <c r="N81" s="46"/>
      <c r="O81" s="46"/>
      <c r="P81" s="99"/>
      <c r="Q81" s="46"/>
      <c r="R81" s="99"/>
      <c r="S81" s="46"/>
      <c r="T81" s="100"/>
      <c r="BK81" s="101"/>
    </row>
    <row r="82" spans="2:63" s="102" customFormat="1" ht="37.5" customHeight="1">
      <c r="B82" s="103"/>
      <c r="D82" s="104" t="s">
        <v>72</v>
      </c>
      <c r="E82" s="105" t="s">
        <v>116</v>
      </c>
      <c r="F82" s="105" t="s">
        <v>117</v>
      </c>
      <c r="J82" s="106">
        <f>J83+J105+J108+J152</f>
        <v>0</v>
      </c>
      <c r="L82" s="103"/>
      <c r="M82" s="107"/>
      <c r="P82" s="108">
        <f>$P$83+$P$105+$P$108+$P$152</f>
        <v>0</v>
      </c>
      <c r="R82" s="108">
        <f>$R$83+$R$105+$R$108+$R$152</f>
        <v>312.52339400000005</v>
      </c>
      <c r="T82" s="109">
        <f>$T$83+$T$105+$T$108+$T$152</f>
        <v>1414.748</v>
      </c>
      <c r="AR82" s="104" t="s">
        <v>22</v>
      </c>
      <c r="AT82" s="104" t="s">
        <v>72</v>
      </c>
      <c r="AU82" s="104" t="s">
        <v>73</v>
      </c>
      <c r="AY82" s="104" t="s">
        <v>118</v>
      </c>
      <c r="BK82" s="110">
        <f>$BK$83+$BK$105+$BK$108+$BK$152</f>
        <v>0</v>
      </c>
    </row>
    <row r="83" spans="2:63" s="102" customFormat="1" ht="21" customHeight="1">
      <c r="B83" s="103"/>
      <c r="D83" s="104" t="s">
        <v>72</v>
      </c>
      <c r="E83" s="111" t="s">
        <v>22</v>
      </c>
      <c r="F83" s="111" t="s">
        <v>119</v>
      </c>
      <c r="J83" s="112">
        <f>$BK$83</f>
        <v>0</v>
      </c>
      <c r="L83" s="103"/>
      <c r="M83" s="107"/>
      <c r="P83" s="108">
        <f>SUM($P$84:$P$104)</f>
        <v>0</v>
      </c>
      <c r="R83" s="108">
        <f>SUM($R$84:$R$104)</f>
        <v>0.12465000000000001</v>
      </c>
      <c r="T83" s="109">
        <f>SUM($T$84:$T$104)</f>
        <v>1404.29</v>
      </c>
      <c r="AR83" s="104" t="s">
        <v>22</v>
      </c>
      <c r="AT83" s="104" t="s">
        <v>72</v>
      </c>
      <c r="AU83" s="104" t="s">
        <v>22</v>
      </c>
      <c r="AY83" s="104" t="s">
        <v>118</v>
      </c>
      <c r="BK83" s="110">
        <f>SUM($BK$84:$BK$104)</f>
        <v>0</v>
      </c>
    </row>
    <row r="84" spans="2:65" s="6" customFormat="1" ht="31.5" customHeight="1">
      <c r="B84" s="22"/>
      <c r="C84" s="113" t="s">
        <v>22</v>
      </c>
      <c r="D84" s="113" t="s">
        <v>120</v>
      </c>
      <c r="E84" s="114" t="s">
        <v>475</v>
      </c>
      <c r="F84" s="162" t="s">
        <v>594</v>
      </c>
      <c r="G84" s="116" t="s">
        <v>123</v>
      </c>
      <c r="H84" s="117">
        <v>1512</v>
      </c>
      <c r="I84" s="118"/>
      <c r="J84" s="119">
        <f>ROUND($I$84*$H$84,2)</f>
        <v>0</v>
      </c>
      <c r="K84" s="115" t="s">
        <v>124</v>
      </c>
      <c r="L84" s="22"/>
      <c r="M84" s="120"/>
      <c r="N84" s="121" t="s">
        <v>44</v>
      </c>
      <c r="Q84" s="122">
        <v>0</v>
      </c>
      <c r="R84" s="122">
        <f>$Q$84*$H$84</f>
        <v>0</v>
      </c>
      <c r="S84" s="122">
        <v>0.56</v>
      </c>
      <c r="T84" s="123">
        <f>$S$84*$H$84</f>
        <v>846.72</v>
      </c>
      <c r="AR84" s="72" t="s">
        <v>125</v>
      </c>
      <c r="AT84" s="72" t="s">
        <v>120</v>
      </c>
      <c r="AU84" s="72" t="s">
        <v>82</v>
      </c>
      <c r="AY84" s="6" t="s">
        <v>118</v>
      </c>
      <c r="BE84" s="124">
        <f>IF($N$84="základní",$J$84,0)</f>
        <v>0</v>
      </c>
      <c r="BF84" s="124">
        <f>IF($N$84="snížená",$J$84,0)</f>
        <v>0</v>
      </c>
      <c r="BG84" s="124">
        <f>IF($N$84="zákl. přenesená",$J$84,0)</f>
        <v>0</v>
      </c>
      <c r="BH84" s="124">
        <f>IF($N$84="sníž. přenesená",$J$84,0)</f>
        <v>0</v>
      </c>
      <c r="BI84" s="124">
        <f>IF($N$84="nulová",$J$84,0)</f>
        <v>0</v>
      </c>
      <c r="BJ84" s="72" t="s">
        <v>22</v>
      </c>
      <c r="BK84" s="124">
        <f>ROUND($I$84*$H$84,2)</f>
        <v>0</v>
      </c>
      <c r="BL84" s="72" t="s">
        <v>125</v>
      </c>
      <c r="BM84" s="72" t="s">
        <v>476</v>
      </c>
    </row>
    <row r="85" spans="2:47" s="6" customFormat="1" ht="30.75" customHeight="1">
      <c r="B85" s="22"/>
      <c r="D85" s="126" t="s">
        <v>134</v>
      </c>
      <c r="F85" s="132" t="s">
        <v>477</v>
      </c>
      <c r="L85" s="22"/>
      <c r="M85" s="48"/>
      <c r="T85" s="49"/>
      <c r="AT85" s="6" t="s">
        <v>134</v>
      </c>
      <c r="AU85" s="6" t="s">
        <v>82</v>
      </c>
    </row>
    <row r="86" spans="2:51" s="6" customFormat="1" ht="15.75" customHeight="1">
      <c r="B86" s="125"/>
      <c r="D86" s="133" t="s">
        <v>130</v>
      </c>
      <c r="E86" s="131"/>
      <c r="F86" s="127" t="s">
        <v>478</v>
      </c>
      <c r="H86" s="128">
        <v>1512</v>
      </c>
      <c r="L86" s="125"/>
      <c r="M86" s="129"/>
      <c r="T86" s="130"/>
      <c r="AT86" s="131" t="s">
        <v>130</v>
      </c>
      <c r="AU86" s="131" t="s">
        <v>82</v>
      </c>
      <c r="AV86" s="131" t="s">
        <v>82</v>
      </c>
      <c r="AW86" s="131" t="s">
        <v>93</v>
      </c>
      <c r="AX86" s="131" t="s">
        <v>73</v>
      </c>
      <c r="AY86" s="131" t="s">
        <v>118</v>
      </c>
    </row>
    <row r="87" spans="2:51" s="6" customFormat="1" ht="15.75" customHeight="1">
      <c r="B87" s="134"/>
      <c r="D87" s="133" t="s">
        <v>130</v>
      </c>
      <c r="E87" s="135"/>
      <c r="F87" s="136" t="s">
        <v>173</v>
      </c>
      <c r="H87" s="137">
        <v>1512</v>
      </c>
      <c r="L87" s="134"/>
      <c r="M87" s="138"/>
      <c r="T87" s="139"/>
      <c r="AT87" s="135" t="s">
        <v>130</v>
      </c>
      <c r="AU87" s="135" t="s">
        <v>82</v>
      </c>
      <c r="AV87" s="135" t="s">
        <v>125</v>
      </c>
      <c r="AW87" s="135" t="s">
        <v>93</v>
      </c>
      <c r="AX87" s="135" t="s">
        <v>22</v>
      </c>
      <c r="AY87" s="135" t="s">
        <v>118</v>
      </c>
    </row>
    <row r="88" spans="2:65" s="6" customFormat="1" ht="15.75" customHeight="1">
      <c r="B88" s="22"/>
      <c r="C88" s="113" t="s">
        <v>82</v>
      </c>
      <c r="D88" s="113" t="s">
        <v>120</v>
      </c>
      <c r="E88" s="114" t="s">
        <v>136</v>
      </c>
      <c r="F88" s="115" t="s">
        <v>137</v>
      </c>
      <c r="G88" s="116" t="s">
        <v>123</v>
      </c>
      <c r="H88" s="117">
        <v>54</v>
      </c>
      <c r="I88" s="118"/>
      <c r="J88" s="119">
        <f>ROUND($I$88*$H$88,2)</f>
        <v>0</v>
      </c>
      <c r="K88" s="115" t="s">
        <v>124</v>
      </c>
      <c r="L88" s="22"/>
      <c r="M88" s="120"/>
      <c r="N88" s="121" t="s">
        <v>44</v>
      </c>
      <c r="Q88" s="122">
        <v>0</v>
      </c>
      <c r="R88" s="122">
        <f>$Q$88*$H$88</f>
        <v>0</v>
      </c>
      <c r="S88" s="122">
        <v>0.24</v>
      </c>
      <c r="T88" s="123">
        <f>$S$88*$H$88</f>
        <v>12.959999999999999</v>
      </c>
      <c r="AR88" s="72" t="s">
        <v>125</v>
      </c>
      <c r="AT88" s="72" t="s">
        <v>120</v>
      </c>
      <c r="AU88" s="72" t="s">
        <v>82</v>
      </c>
      <c r="AY88" s="6" t="s">
        <v>118</v>
      </c>
      <c r="BE88" s="124">
        <f>IF($N$88="základní",$J$88,0)</f>
        <v>0</v>
      </c>
      <c r="BF88" s="124">
        <f>IF($N$88="snížená",$J$88,0)</f>
        <v>0</v>
      </c>
      <c r="BG88" s="124">
        <f>IF($N$88="zákl. přenesená",$J$88,0)</f>
        <v>0</v>
      </c>
      <c r="BH88" s="124">
        <f>IF($N$88="sníž. přenesená",$J$88,0)</f>
        <v>0</v>
      </c>
      <c r="BI88" s="124">
        <f>IF($N$88="nulová",$J$88,0)</f>
        <v>0</v>
      </c>
      <c r="BJ88" s="72" t="s">
        <v>22</v>
      </c>
      <c r="BK88" s="124">
        <f>ROUND($I$88*$H$88,2)</f>
        <v>0</v>
      </c>
      <c r="BL88" s="72" t="s">
        <v>125</v>
      </c>
      <c r="BM88" s="72" t="s">
        <v>479</v>
      </c>
    </row>
    <row r="89" spans="2:51" s="6" customFormat="1" ht="15.75" customHeight="1">
      <c r="B89" s="125"/>
      <c r="D89" s="126" t="s">
        <v>130</v>
      </c>
      <c r="E89" s="127"/>
      <c r="F89" s="127" t="s">
        <v>480</v>
      </c>
      <c r="H89" s="128">
        <v>54</v>
      </c>
      <c r="L89" s="125"/>
      <c r="M89" s="129"/>
      <c r="T89" s="130"/>
      <c r="AT89" s="131" t="s">
        <v>130</v>
      </c>
      <c r="AU89" s="131" t="s">
        <v>82</v>
      </c>
      <c r="AV89" s="131" t="s">
        <v>82</v>
      </c>
      <c r="AW89" s="131" t="s">
        <v>93</v>
      </c>
      <c r="AX89" s="131" t="s">
        <v>22</v>
      </c>
      <c r="AY89" s="131" t="s">
        <v>118</v>
      </c>
    </row>
    <row r="90" spans="2:65" s="6" customFormat="1" ht="31.5" customHeight="1">
      <c r="B90" s="22"/>
      <c r="C90" s="113" t="s">
        <v>132</v>
      </c>
      <c r="D90" s="113" t="s">
        <v>120</v>
      </c>
      <c r="E90" s="114" t="s">
        <v>145</v>
      </c>
      <c r="F90" s="159" t="s">
        <v>586</v>
      </c>
      <c r="G90" s="116" t="s">
        <v>123</v>
      </c>
      <c r="H90" s="117">
        <v>1385</v>
      </c>
      <c r="I90" s="118"/>
      <c r="J90" s="119">
        <f>ROUND($I$90*$H$90,2)</f>
        <v>0</v>
      </c>
      <c r="K90" s="115" t="s">
        <v>124</v>
      </c>
      <c r="L90" s="22"/>
      <c r="M90" s="120"/>
      <c r="N90" s="121" t="s">
        <v>44</v>
      </c>
      <c r="Q90" s="122">
        <v>9E-05</v>
      </c>
      <c r="R90" s="122">
        <f>$Q$90*$H$90</f>
        <v>0.12465000000000001</v>
      </c>
      <c r="S90" s="122">
        <v>0.256</v>
      </c>
      <c r="T90" s="123">
        <f>$S$90*$H$90</f>
        <v>354.56</v>
      </c>
      <c r="AR90" s="72" t="s">
        <v>125</v>
      </c>
      <c r="AT90" s="72" t="s">
        <v>120</v>
      </c>
      <c r="AU90" s="72" t="s">
        <v>82</v>
      </c>
      <c r="AY90" s="6" t="s">
        <v>118</v>
      </c>
      <c r="BE90" s="124">
        <f>IF($N$90="základní",$J$90,0)</f>
        <v>0</v>
      </c>
      <c r="BF90" s="124">
        <f>IF($N$90="snížená",$J$90,0)</f>
        <v>0</v>
      </c>
      <c r="BG90" s="124">
        <f>IF($N$90="zákl. přenesená",$J$90,0)</f>
        <v>0</v>
      </c>
      <c r="BH90" s="124">
        <f>IF($N$90="sníž. přenesená",$J$90,0)</f>
        <v>0</v>
      </c>
      <c r="BI90" s="124">
        <f>IF($N$90="nulová",$J$90,0)</f>
        <v>0</v>
      </c>
      <c r="BJ90" s="72" t="s">
        <v>22</v>
      </c>
      <c r="BK90" s="124">
        <f>ROUND($I$90*$H$90,2)</f>
        <v>0</v>
      </c>
      <c r="BL90" s="72" t="s">
        <v>125</v>
      </c>
      <c r="BM90" s="72" t="s">
        <v>481</v>
      </c>
    </row>
    <row r="91" spans="2:51" s="6" customFormat="1" ht="15.75" customHeight="1">
      <c r="B91" s="125"/>
      <c r="D91" s="126" t="s">
        <v>130</v>
      </c>
      <c r="E91" s="127"/>
      <c r="F91" s="127" t="s">
        <v>482</v>
      </c>
      <c r="H91" s="128">
        <v>1385</v>
      </c>
      <c r="L91" s="125"/>
      <c r="M91" s="129"/>
      <c r="T91" s="130"/>
      <c r="AT91" s="131" t="s">
        <v>130</v>
      </c>
      <c r="AU91" s="131" t="s">
        <v>82</v>
      </c>
      <c r="AV91" s="131" t="s">
        <v>82</v>
      </c>
      <c r="AW91" s="131" t="s">
        <v>93</v>
      </c>
      <c r="AX91" s="131" t="s">
        <v>73</v>
      </c>
      <c r="AY91" s="131" t="s">
        <v>118</v>
      </c>
    </row>
    <row r="92" spans="2:51" s="6" customFormat="1" ht="15.75" customHeight="1">
      <c r="B92" s="134"/>
      <c r="D92" s="133" t="s">
        <v>130</v>
      </c>
      <c r="E92" s="135"/>
      <c r="F92" s="136" t="s">
        <v>173</v>
      </c>
      <c r="H92" s="137">
        <v>1385</v>
      </c>
      <c r="L92" s="134"/>
      <c r="M92" s="138"/>
      <c r="T92" s="139"/>
      <c r="AT92" s="135" t="s">
        <v>130</v>
      </c>
      <c r="AU92" s="135" t="s">
        <v>82</v>
      </c>
      <c r="AV92" s="135" t="s">
        <v>125</v>
      </c>
      <c r="AW92" s="135" t="s">
        <v>93</v>
      </c>
      <c r="AX92" s="135" t="s">
        <v>22</v>
      </c>
      <c r="AY92" s="135" t="s">
        <v>118</v>
      </c>
    </row>
    <row r="93" spans="2:65" s="6" customFormat="1" ht="15.75" customHeight="1">
      <c r="B93" s="22"/>
      <c r="C93" s="113" t="s">
        <v>125</v>
      </c>
      <c r="D93" s="113" t="s">
        <v>120</v>
      </c>
      <c r="E93" s="114" t="s">
        <v>141</v>
      </c>
      <c r="F93" s="162" t="s">
        <v>590</v>
      </c>
      <c r="G93" s="116" t="s">
        <v>123</v>
      </c>
      <c r="H93" s="117">
        <v>1050</v>
      </c>
      <c r="I93" s="118"/>
      <c r="J93" s="119">
        <f>ROUND($I$93*$H$93,2)</f>
        <v>0</v>
      </c>
      <c r="K93" s="115" t="s">
        <v>124</v>
      </c>
      <c r="L93" s="22"/>
      <c r="M93" s="120"/>
      <c r="N93" s="121" t="s">
        <v>44</v>
      </c>
      <c r="Q93" s="122">
        <v>0</v>
      </c>
      <c r="R93" s="122">
        <f>$Q$93*$H$93</f>
        <v>0</v>
      </c>
      <c r="S93" s="122">
        <v>0.181</v>
      </c>
      <c r="T93" s="123">
        <f>$S$93*$H$93</f>
        <v>190.04999999999998</v>
      </c>
      <c r="AR93" s="72" t="s">
        <v>125</v>
      </c>
      <c r="AT93" s="72" t="s">
        <v>120</v>
      </c>
      <c r="AU93" s="72" t="s">
        <v>82</v>
      </c>
      <c r="AY93" s="6" t="s">
        <v>118</v>
      </c>
      <c r="BE93" s="124">
        <f>IF($N$93="základní",$J$93,0)</f>
        <v>0</v>
      </c>
      <c r="BF93" s="124">
        <f>IF($N$93="snížená",$J$93,0)</f>
        <v>0</v>
      </c>
      <c r="BG93" s="124">
        <f>IF($N$93="zákl. přenesená",$J$93,0)</f>
        <v>0</v>
      </c>
      <c r="BH93" s="124">
        <f>IF($N$93="sníž. přenesená",$J$93,0)</f>
        <v>0</v>
      </c>
      <c r="BI93" s="124">
        <f>IF($N$93="nulová",$J$93,0)</f>
        <v>0</v>
      </c>
      <c r="BJ93" s="72" t="s">
        <v>22</v>
      </c>
      <c r="BK93" s="124">
        <f>ROUND($I$93*$H$93,2)</f>
        <v>0</v>
      </c>
      <c r="BL93" s="72" t="s">
        <v>125</v>
      </c>
      <c r="BM93" s="72" t="s">
        <v>483</v>
      </c>
    </row>
    <row r="94" spans="2:51" s="6" customFormat="1" ht="15.75" customHeight="1">
      <c r="B94" s="125"/>
      <c r="D94" s="126" t="s">
        <v>130</v>
      </c>
      <c r="E94" s="127"/>
      <c r="F94" s="127" t="s">
        <v>484</v>
      </c>
      <c r="H94" s="128">
        <v>1050</v>
      </c>
      <c r="L94" s="125"/>
      <c r="M94" s="129"/>
      <c r="T94" s="130"/>
      <c r="AT94" s="131" t="s">
        <v>130</v>
      </c>
      <c r="AU94" s="131" t="s">
        <v>82</v>
      </c>
      <c r="AV94" s="131" t="s">
        <v>82</v>
      </c>
      <c r="AW94" s="131" t="s">
        <v>93</v>
      </c>
      <c r="AX94" s="131" t="s">
        <v>22</v>
      </c>
      <c r="AY94" s="131" t="s">
        <v>118</v>
      </c>
    </row>
    <row r="95" spans="2:65" s="6" customFormat="1" ht="15.75" customHeight="1">
      <c r="B95" s="22"/>
      <c r="C95" s="113" t="s">
        <v>135</v>
      </c>
      <c r="D95" s="113" t="s">
        <v>120</v>
      </c>
      <c r="E95" s="114" t="s">
        <v>485</v>
      </c>
      <c r="F95" s="115" t="s">
        <v>486</v>
      </c>
      <c r="G95" s="116" t="s">
        <v>155</v>
      </c>
      <c r="H95" s="117">
        <v>150</v>
      </c>
      <c r="I95" s="118"/>
      <c r="J95" s="119">
        <f>ROUND($I$95*$H$95,2)</f>
        <v>0</v>
      </c>
      <c r="K95" s="115"/>
      <c r="L95" s="22"/>
      <c r="M95" s="120"/>
      <c r="N95" s="121" t="s">
        <v>44</v>
      </c>
      <c r="Q95" s="122">
        <v>0</v>
      </c>
      <c r="R95" s="122">
        <f>$Q$95*$H$95</f>
        <v>0</v>
      </c>
      <c r="S95" s="122">
        <v>0</v>
      </c>
      <c r="T95" s="123">
        <f>$S$95*$H$95</f>
        <v>0</v>
      </c>
      <c r="AR95" s="72" t="s">
        <v>125</v>
      </c>
      <c r="AT95" s="72" t="s">
        <v>120</v>
      </c>
      <c r="AU95" s="72" t="s">
        <v>82</v>
      </c>
      <c r="AY95" s="6" t="s">
        <v>118</v>
      </c>
      <c r="BE95" s="124">
        <f>IF($N$95="základní",$J$95,0)</f>
        <v>0</v>
      </c>
      <c r="BF95" s="124">
        <f>IF($N$95="snížená",$J$95,0)</f>
        <v>0</v>
      </c>
      <c r="BG95" s="124">
        <f>IF($N$95="zákl. přenesená",$J$95,0)</f>
        <v>0</v>
      </c>
      <c r="BH95" s="124">
        <f>IF($N$95="sníž. přenesená",$J$95,0)</f>
        <v>0</v>
      </c>
      <c r="BI95" s="124">
        <f>IF($N$95="nulová",$J$95,0)</f>
        <v>0</v>
      </c>
      <c r="BJ95" s="72" t="s">
        <v>22</v>
      </c>
      <c r="BK95" s="124">
        <f>ROUND($I$95*$H$95,2)</f>
        <v>0</v>
      </c>
      <c r="BL95" s="72" t="s">
        <v>125</v>
      </c>
      <c r="BM95" s="72" t="s">
        <v>487</v>
      </c>
    </row>
    <row r="96" spans="2:51" s="6" customFormat="1" ht="15.75" customHeight="1">
      <c r="B96" s="125"/>
      <c r="D96" s="126" t="s">
        <v>130</v>
      </c>
      <c r="E96" s="127"/>
      <c r="F96" s="127" t="s">
        <v>488</v>
      </c>
      <c r="H96" s="128">
        <v>150</v>
      </c>
      <c r="L96" s="125"/>
      <c r="M96" s="129"/>
      <c r="T96" s="130"/>
      <c r="AT96" s="131" t="s">
        <v>130</v>
      </c>
      <c r="AU96" s="131" t="s">
        <v>82</v>
      </c>
      <c r="AV96" s="131" t="s">
        <v>82</v>
      </c>
      <c r="AW96" s="131" t="s">
        <v>93</v>
      </c>
      <c r="AX96" s="131" t="s">
        <v>73</v>
      </c>
      <c r="AY96" s="131" t="s">
        <v>118</v>
      </c>
    </row>
    <row r="97" spans="2:51" s="6" customFormat="1" ht="15.75" customHeight="1">
      <c r="B97" s="134"/>
      <c r="D97" s="133" t="s">
        <v>130</v>
      </c>
      <c r="E97" s="135"/>
      <c r="F97" s="136" t="s">
        <v>173</v>
      </c>
      <c r="H97" s="137">
        <v>150</v>
      </c>
      <c r="L97" s="134"/>
      <c r="M97" s="138"/>
      <c r="T97" s="139"/>
      <c r="AT97" s="135" t="s">
        <v>130</v>
      </c>
      <c r="AU97" s="135" t="s">
        <v>82</v>
      </c>
      <c r="AV97" s="135" t="s">
        <v>125</v>
      </c>
      <c r="AW97" s="135" t="s">
        <v>93</v>
      </c>
      <c r="AX97" s="135" t="s">
        <v>22</v>
      </c>
      <c r="AY97" s="135" t="s">
        <v>118</v>
      </c>
    </row>
    <row r="98" spans="2:65" s="6" customFormat="1" ht="31.5" customHeight="1">
      <c r="B98" s="22"/>
      <c r="C98" s="113" t="s">
        <v>140</v>
      </c>
      <c r="D98" s="113" t="s">
        <v>120</v>
      </c>
      <c r="E98" s="114" t="s">
        <v>154</v>
      </c>
      <c r="F98" s="162" t="s">
        <v>592</v>
      </c>
      <c r="G98" s="116" t="s">
        <v>155</v>
      </c>
      <c r="H98" s="117">
        <v>2060</v>
      </c>
      <c r="I98" s="118"/>
      <c r="J98" s="119">
        <f>ROUND($I$98*$H$98,2)</f>
        <v>0</v>
      </c>
      <c r="K98" s="115" t="s">
        <v>124</v>
      </c>
      <c r="L98" s="22"/>
      <c r="M98" s="120"/>
      <c r="N98" s="121" t="s">
        <v>44</v>
      </c>
      <c r="Q98" s="122">
        <v>0</v>
      </c>
      <c r="R98" s="122">
        <f>$Q$98*$H$98</f>
        <v>0</v>
      </c>
      <c r="S98" s="122">
        <v>0</v>
      </c>
      <c r="T98" s="123">
        <f>$S$98*$H$98</f>
        <v>0</v>
      </c>
      <c r="AR98" s="72" t="s">
        <v>125</v>
      </c>
      <c r="AT98" s="72" t="s">
        <v>120</v>
      </c>
      <c r="AU98" s="72" t="s">
        <v>82</v>
      </c>
      <c r="AY98" s="6" t="s">
        <v>118</v>
      </c>
      <c r="BE98" s="124">
        <f>IF($N$98="základní",$J$98,0)</f>
        <v>0</v>
      </c>
      <c r="BF98" s="124">
        <f>IF($N$98="snížená",$J$98,0)</f>
        <v>0</v>
      </c>
      <c r="BG98" s="124">
        <f>IF($N$98="zákl. přenesená",$J$98,0)</f>
        <v>0</v>
      </c>
      <c r="BH98" s="124">
        <f>IF($N$98="sníž. přenesená",$J$98,0)</f>
        <v>0</v>
      </c>
      <c r="BI98" s="124">
        <f>IF($N$98="nulová",$J$98,0)</f>
        <v>0</v>
      </c>
      <c r="BJ98" s="72" t="s">
        <v>22</v>
      </c>
      <c r="BK98" s="124">
        <f>ROUND($I$98*$H$98,2)</f>
        <v>0</v>
      </c>
      <c r="BL98" s="72" t="s">
        <v>125</v>
      </c>
      <c r="BM98" s="72" t="s">
        <v>489</v>
      </c>
    </row>
    <row r="99" spans="2:51" s="6" customFormat="1" ht="15.75" customHeight="1">
      <c r="B99" s="125"/>
      <c r="D99" s="126" t="s">
        <v>130</v>
      </c>
      <c r="E99" s="127"/>
      <c r="F99" s="127" t="s">
        <v>581</v>
      </c>
      <c r="H99" s="128">
        <v>2060</v>
      </c>
      <c r="L99" s="125"/>
      <c r="M99" s="129"/>
      <c r="T99" s="130"/>
      <c r="AT99" s="131" t="s">
        <v>130</v>
      </c>
      <c r="AU99" s="131" t="s">
        <v>82</v>
      </c>
      <c r="AV99" s="131" t="s">
        <v>82</v>
      </c>
      <c r="AW99" s="131" t="s">
        <v>93</v>
      </c>
      <c r="AX99" s="131" t="s">
        <v>22</v>
      </c>
      <c r="AY99" s="131" t="s">
        <v>118</v>
      </c>
    </row>
    <row r="100" spans="2:65" s="6" customFormat="1" ht="15.75" customHeight="1">
      <c r="B100" s="22"/>
      <c r="C100" s="113" t="s">
        <v>144</v>
      </c>
      <c r="D100" s="113" t="s">
        <v>120</v>
      </c>
      <c r="E100" s="114" t="s">
        <v>158</v>
      </c>
      <c r="F100" s="115" t="s">
        <v>159</v>
      </c>
      <c r="G100" s="116" t="s">
        <v>155</v>
      </c>
      <c r="H100" s="117">
        <v>2060</v>
      </c>
      <c r="I100" s="118"/>
      <c r="J100" s="119">
        <f>ROUND($I$100*$H$100,2)</f>
        <v>0</v>
      </c>
      <c r="K100" s="115" t="s">
        <v>124</v>
      </c>
      <c r="L100" s="22"/>
      <c r="M100" s="120"/>
      <c r="N100" s="121" t="s">
        <v>44</v>
      </c>
      <c r="Q100" s="122">
        <v>0</v>
      </c>
      <c r="R100" s="122">
        <f>$Q$100*$H$100</f>
        <v>0</v>
      </c>
      <c r="S100" s="122">
        <v>0</v>
      </c>
      <c r="T100" s="123">
        <f>$S$100*$H$100</f>
        <v>0</v>
      </c>
      <c r="AR100" s="72" t="s">
        <v>125</v>
      </c>
      <c r="AT100" s="72" t="s">
        <v>120</v>
      </c>
      <c r="AU100" s="72" t="s">
        <v>82</v>
      </c>
      <c r="AY100" s="6" t="s">
        <v>118</v>
      </c>
      <c r="BE100" s="124">
        <f>IF($N$100="základní",$J$100,0)</f>
        <v>0</v>
      </c>
      <c r="BF100" s="124">
        <f>IF($N$100="snížená",$J$100,0)</f>
        <v>0</v>
      </c>
      <c r="BG100" s="124">
        <f>IF($N$100="zákl. přenesená",$J$100,0)</f>
        <v>0</v>
      </c>
      <c r="BH100" s="124">
        <f>IF($N$100="sníž. přenesená",$J$100,0)</f>
        <v>0</v>
      </c>
      <c r="BI100" s="124">
        <f>IF($N$100="nulová",$J$100,0)</f>
        <v>0</v>
      </c>
      <c r="BJ100" s="72" t="s">
        <v>22</v>
      </c>
      <c r="BK100" s="124">
        <f>ROUND($I$100*$H$100,2)</f>
        <v>0</v>
      </c>
      <c r="BL100" s="72" t="s">
        <v>125</v>
      </c>
      <c r="BM100" s="72" t="s">
        <v>490</v>
      </c>
    </row>
    <row r="101" spans="2:51" s="6" customFormat="1" ht="15.75" customHeight="1">
      <c r="B101" s="125"/>
      <c r="D101" s="126" t="s">
        <v>130</v>
      </c>
      <c r="E101" s="127"/>
      <c r="F101" s="127" t="s">
        <v>580</v>
      </c>
      <c r="H101" s="128">
        <v>2060</v>
      </c>
      <c r="L101" s="125"/>
      <c r="M101" s="129"/>
      <c r="T101" s="130"/>
      <c r="AT101" s="131" t="s">
        <v>130</v>
      </c>
      <c r="AU101" s="131" t="s">
        <v>82</v>
      </c>
      <c r="AV101" s="131" t="s">
        <v>82</v>
      </c>
      <c r="AW101" s="131" t="s">
        <v>93</v>
      </c>
      <c r="AX101" s="131" t="s">
        <v>22</v>
      </c>
      <c r="AY101" s="131" t="s">
        <v>118</v>
      </c>
    </row>
    <row r="102" spans="2:65" s="6" customFormat="1" ht="15.75" customHeight="1">
      <c r="B102" s="22"/>
      <c r="C102" s="113" t="s">
        <v>148</v>
      </c>
      <c r="D102" s="113" t="s">
        <v>120</v>
      </c>
      <c r="E102" s="114" t="s">
        <v>162</v>
      </c>
      <c r="F102" s="115" t="s">
        <v>163</v>
      </c>
      <c r="G102" s="116" t="s">
        <v>155</v>
      </c>
      <c r="H102" s="117">
        <v>76</v>
      </c>
      <c r="I102" s="118"/>
      <c r="J102" s="119">
        <f>ROUND($I$102*$H$102,2)</f>
        <v>0</v>
      </c>
      <c r="K102" s="115" t="s">
        <v>124</v>
      </c>
      <c r="L102" s="22"/>
      <c r="M102" s="120"/>
      <c r="N102" s="121" t="s">
        <v>44</v>
      </c>
      <c r="Q102" s="122">
        <v>0</v>
      </c>
      <c r="R102" s="122">
        <f>$Q$102*$H$102</f>
        <v>0</v>
      </c>
      <c r="S102" s="122">
        <v>0</v>
      </c>
      <c r="T102" s="123">
        <f>$S$102*$H$102</f>
        <v>0</v>
      </c>
      <c r="AR102" s="72" t="s">
        <v>125</v>
      </c>
      <c r="AT102" s="72" t="s">
        <v>120</v>
      </c>
      <c r="AU102" s="72" t="s">
        <v>82</v>
      </c>
      <c r="AY102" s="6" t="s">
        <v>118</v>
      </c>
      <c r="BE102" s="124">
        <f>IF($N$102="základní",$J$102,0)</f>
        <v>0</v>
      </c>
      <c r="BF102" s="124">
        <f>IF($N$102="snížená",$J$102,0)</f>
        <v>0</v>
      </c>
      <c r="BG102" s="124">
        <f>IF($N$102="zákl. přenesená",$J$102,0)</f>
        <v>0</v>
      </c>
      <c r="BH102" s="124">
        <f>IF($N$102="sníž. přenesená",$J$102,0)</f>
        <v>0</v>
      </c>
      <c r="BI102" s="124">
        <f>IF($N$102="nulová",$J$102,0)</f>
        <v>0</v>
      </c>
      <c r="BJ102" s="72" t="s">
        <v>22</v>
      </c>
      <c r="BK102" s="124">
        <f>ROUND($I$102*$H$102,2)</f>
        <v>0</v>
      </c>
      <c r="BL102" s="72" t="s">
        <v>125</v>
      </c>
      <c r="BM102" s="72" t="s">
        <v>491</v>
      </c>
    </row>
    <row r="103" spans="2:65" s="6" customFormat="1" ht="15.75" customHeight="1">
      <c r="B103" s="22"/>
      <c r="C103" s="113">
        <v>9</v>
      </c>
      <c r="D103" s="113" t="s">
        <v>120</v>
      </c>
      <c r="E103" s="114" t="s">
        <v>492</v>
      </c>
      <c r="F103" s="115" t="s">
        <v>493</v>
      </c>
      <c r="G103" s="116" t="s">
        <v>123</v>
      </c>
      <c r="H103" s="117">
        <v>3200</v>
      </c>
      <c r="I103" s="118"/>
      <c r="J103" s="119">
        <f>ROUND($I$103*$H$103,2)</f>
        <v>0</v>
      </c>
      <c r="K103" s="115" t="s">
        <v>124</v>
      </c>
      <c r="L103" s="22"/>
      <c r="M103" s="120"/>
      <c r="N103" s="121" t="s">
        <v>44</v>
      </c>
      <c r="Q103" s="122">
        <v>0</v>
      </c>
      <c r="R103" s="122">
        <f>$Q$103*$H$103</f>
        <v>0</v>
      </c>
      <c r="S103" s="122">
        <v>0</v>
      </c>
      <c r="T103" s="123">
        <f>$S$103*$H$103</f>
        <v>0</v>
      </c>
      <c r="AR103" s="72" t="s">
        <v>125</v>
      </c>
      <c r="AT103" s="72" t="s">
        <v>120</v>
      </c>
      <c r="AU103" s="72" t="s">
        <v>82</v>
      </c>
      <c r="AY103" s="6" t="s">
        <v>118</v>
      </c>
      <c r="BE103" s="124">
        <f>IF($N$103="základní",$J$103,0)</f>
        <v>0</v>
      </c>
      <c r="BF103" s="124">
        <f>IF($N$103="snížená",$J$103,0)</f>
        <v>0</v>
      </c>
      <c r="BG103" s="124">
        <f>IF($N$103="zákl. přenesená",$J$103,0)</f>
        <v>0</v>
      </c>
      <c r="BH103" s="124">
        <f>IF($N$103="sníž. přenesená",$J$103,0)</f>
        <v>0</v>
      </c>
      <c r="BI103" s="124">
        <f>IF($N$103="nulová",$J$103,0)</f>
        <v>0</v>
      </c>
      <c r="BJ103" s="72" t="s">
        <v>22</v>
      </c>
      <c r="BK103" s="124">
        <f>ROUND($I$103*$H$103,2)</f>
        <v>0</v>
      </c>
      <c r="BL103" s="72" t="s">
        <v>125</v>
      </c>
      <c r="BM103" s="72" t="s">
        <v>494</v>
      </c>
    </row>
    <row r="104" spans="2:51" s="6" customFormat="1" ht="15.75" customHeight="1">
      <c r="B104" s="125"/>
      <c r="D104" s="126" t="s">
        <v>130</v>
      </c>
      <c r="E104" s="127"/>
      <c r="F104" s="127" t="s">
        <v>495</v>
      </c>
      <c r="H104" s="128">
        <v>3200</v>
      </c>
      <c r="L104" s="125"/>
      <c r="M104" s="129"/>
      <c r="T104" s="130"/>
      <c r="AT104" s="131" t="s">
        <v>130</v>
      </c>
      <c r="AU104" s="131" t="s">
        <v>82</v>
      </c>
      <c r="AV104" s="131" t="s">
        <v>82</v>
      </c>
      <c r="AW104" s="131" t="s">
        <v>93</v>
      </c>
      <c r="AX104" s="131" t="s">
        <v>22</v>
      </c>
      <c r="AY104" s="131" t="s">
        <v>118</v>
      </c>
    </row>
    <row r="105" spans="2:63" s="102" customFormat="1" ht="30.75" customHeight="1">
      <c r="B105" s="103"/>
      <c r="D105" s="104" t="s">
        <v>72</v>
      </c>
      <c r="E105" s="111" t="s">
        <v>82</v>
      </c>
      <c r="F105" s="111" t="s">
        <v>206</v>
      </c>
      <c r="J105" s="112">
        <f>$BK$105</f>
        <v>0</v>
      </c>
      <c r="L105" s="103"/>
      <c r="M105" s="107"/>
      <c r="P105" s="108">
        <f>SUM($P$106:$P$107)</f>
        <v>0</v>
      </c>
      <c r="R105" s="108">
        <f>SUM($R$106:$R$107)</f>
        <v>0.4208</v>
      </c>
      <c r="T105" s="109">
        <f>SUM($T$106:$T$107)</f>
        <v>0</v>
      </c>
      <c r="AR105" s="104" t="s">
        <v>22</v>
      </c>
      <c r="AT105" s="104" t="s">
        <v>72</v>
      </c>
      <c r="AU105" s="104" t="s">
        <v>22</v>
      </c>
      <c r="AY105" s="104" t="s">
        <v>118</v>
      </c>
      <c r="BK105" s="110">
        <f>SUM($BK$106:$BK$107)</f>
        <v>0</v>
      </c>
    </row>
    <row r="106" spans="2:65" s="6" customFormat="1" ht="15.75" customHeight="1">
      <c r="B106" s="22"/>
      <c r="C106" s="113">
        <v>10</v>
      </c>
      <c r="D106" s="113" t="s">
        <v>120</v>
      </c>
      <c r="E106" s="114" t="s">
        <v>220</v>
      </c>
      <c r="F106" s="115" t="s">
        <v>221</v>
      </c>
      <c r="G106" s="116" t="s">
        <v>133</v>
      </c>
      <c r="H106" s="117">
        <v>1</v>
      </c>
      <c r="I106" s="118"/>
      <c r="J106" s="119">
        <f>ROUND($I$106*$H$106,2)</f>
        <v>0</v>
      </c>
      <c r="K106" s="115"/>
      <c r="L106" s="22"/>
      <c r="M106" s="120"/>
      <c r="N106" s="121" t="s">
        <v>44</v>
      </c>
      <c r="Q106" s="122">
        <v>0.4208</v>
      </c>
      <c r="R106" s="122">
        <f>$Q$106*$H$106</f>
        <v>0.4208</v>
      </c>
      <c r="S106" s="122">
        <v>0</v>
      </c>
      <c r="T106" s="123">
        <f>$S$106*$H$106</f>
        <v>0</v>
      </c>
      <c r="AR106" s="72" t="s">
        <v>125</v>
      </c>
      <c r="AT106" s="72" t="s">
        <v>120</v>
      </c>
      <c r="AU106" s="72" t="s">
        <v>82</v>
      </c>
      <c r="AY106" s="6" t="s">
        <v>118</v>
      </c>
      <c r="BE106" s="124">
        <f>IF($N$106="základní",$J$106,0)</f>
        <v>0</v>
      </c>
      <c r="BF106" s="124">
        <f>IF($N$106="snížená",$J$106,0)</f>
        <v>0</v>
      </c>
      <c r="BG106" s="124">
        <f>IF($N$106="zákl. přenesená",$J$106,0)</f>
        <v>0</v>
      </c>
      <c r="BH106" s="124">
        <f>IF($N$106="sníž. přenesená",$J$106,0)</f>
        <v>0</v>
      </c>
      <c r="BI106" s="124">
        <f>IF($N$106="nulová",$J$106,0)</f>
        <v>0</v>
      </c>
      <c r="BJ106" s="72" t="s">
        <v>22</v>
      </c>
      <c r="BK106" s="124">
        <f>ROUND($I$106*$H$106,2)</f>
        <v>0</v>
      </c>
      <c r="BL106" s="72" t="s">
        <v>125</v>
      </c>
      <c r="BM106" s="72" t="s">
        <v>496</v>
      </c>
    </row>
    <row r="107" spans="2:51" s="6" customFormat="1" ht="15.75" customHeight="1">
      <c r="B107" s="125"/>
      <c r="D107" s="126" t="s">
        <v>130</v>
      </c>
      <c r="E107" s="127"/>
      <c r="F107" s="127" t="s">
        <v>497</v>
      </c>
      <c r="H107" s="128">
        <v>1</v>
      </c>
      <c r="L107" s="125"/>
      <c r="M107" s="129"/>
      <c r="T107" s="130"/>
      <c r="AT107" s="131" t="s">
        <v>130</v>
      </c>
      <c r="AU107" s="131" t="s">
        <v>82</v>
      </c>
      <c r="AV107" s="131" t="s">
        <v>82</v>
      </c>
      <c r="AW107" s="131" t="s">
        <v>93</v>
      </c>
      <c r="AX107" s="131" t="s">
        <v>22</v>
      </c>
      <c r="AY107" s="131" t="s">
        <v>118</v>
      </c>
    </row>
    <row r="108" spans="2:63" s="102" customFormat="1" ht="30.75" customHeight="1">
      <c r="B108" s="103"/>
      <c r="D108" s="104" t="s">
        <v>72</v>
      </c>
      <c r="E108" s="111" t="s">
        <v>135</v>
      </c>
      <c r="F108" s="111" t="s">
        <v>263</v>
      </c>
      <c r="J108" s="112">
        <f>$BK$108</f>
        <v>0</v>
      </c>
      <c r="L108" s="103"/>
      <c r="M108" s="107"/>
      <c r="P108" s="108">
        <f>SUM($P$109:$P$151)</f>
        <v>0</v>
      </c>
      <c r="R108" s="108">
        <f>SUM($R$109:$R$151)</f>
        <v>300.61293400000005</v>
      </c>
      <c r="T108" s="109">
        <f>SUM($T$109:$T$151)</f>
        <v>0</v>
      </c>
      <c r="AR108" s="104" t="s">
        <v>22</v>
      </c>
      <c r="AT108" s="104" t="s">
        <v>72</v>
      </c>
      <c r="AU108" s="104" t="s">
        <v>22</v>
      </c>
      <c r="AY108" s="104" t="s">
        <v>118</v>
      </c>
      <c r="BK108" s="110">
        <f>SUM($BK$109:$BK$151)</f>
        <v>0</v>
      </c>
    </row>
    <row r="109" spans="2:65" s="6" customFormat="1" ht="15.75" customHeight="1">
      <c r="B109" s="22"/>
      <c r="C109" s="113">
        <v>11</v>
      </c>
      <c r="D109" s="113" t="s">
        <v>120</v>
      </c>
      <c r="E109" s="114" t="s">
        <v>498</v>
      </c>
      <c r="F109" s="115" t="s">
        <v>499</v>
      </c>
      <c r="G109" s="116" t="s">
        <v>155</v>
      </c>
      <c r="H109" s="117">
        <v>160</v>
      </c>
      <c r="I109" s="118"/>
      <c r="J109" s="119">
        <f>ROUND($I$109*$H$109,2)</f>
        <v>0</v>
      </c>
      <c r="K109" s="115"/>
      <c r="L109" s="22"/>
      <c r="M109" s="120"/>
      <c r="N109" s="121" t="s">
        <v>44</v>
      </c>
      <c r="Q109" s="122">
        <v>0</v>
      </c>
      <c r="R109" s="122">
        <f>$Q$109*$H$109</f>
        <v>0</v>
      </c>
      <c r="S109" s="122">
        <v>0</v>
      </c>
      <c r="T109" s="123">
        <f>$S$109*$H$109</f>
        <v>0</v>
      </c>
      <c r="AR109" s="72" t="s">
        <v>125</v>
      </c>
      <c r="AT109" s="72" t="s">
        <v>120</v>
      </c>
      <c r="AU109" s="72" t="s">
        <v>82</v>
      </c>
      <c r="AY109" s="6" t="s">
        <v>118</v>
      </c>
      <c r="BE109" s="124">
        <f>IF($N$109="základní",$J$109,0)</f>
        <v>0</v>
      </c>
      <c r="BF109" s="124">
        <f>IF($N$109="snížená",$J$109,0)</f>
        <v>0</v>
      </c>
      <c r="BG109" s="124">
        <f>IF($N$109="zákl. přenesená",$J$109,0)</f>
        <v>0</v>
      </c>
      <c r="BH109" s="124">
        <f>IF($N$109="sníž. přenesená",$J$109,0)</f>
        <v>0</v>
      </c>
      <c r="BI109" s="124">
        <f>IF($N$109="nulová",$J$109,0)</f>
        <v>0</v>
      </c>
      <c r="BJ109" s="72" t="s">
        <v>22</v>
      </c>
      <c r="BK109" s="124">
        <f>ROUND($I$109*$H$109,2)</f>
        <v>0</v>
      </c>
      <c r="BL109" s="72" t="s">
        <v>125</v>
      </c>
      <c r="BM109" s="72" t="s">
        <v>500</v>
      </c>
    </row>
    <row r="110" spans="2:51" s="6" customFormat="1" ht="15.75" customHeight="1">
      <c r="B110" s="125"/>
      <c r="D110" s="126" t="s">
        <v>130</v>
      </c>
      <c r="E110" s="127"/>
      <c r="F110" s="127" t="s">
        <v>501</v>
      </c>
      <c r="H110" s="128">
        <v>160</v>
      </c>
      <c r="L110" s="125"/>
      <c r="M110" s="129"/>
      <c r="T110" s="130"/>
      <c r="AT110" s="131" t="s">
        <v>130</v>
      </c>
      <c r="AU110" s="131" t="s">
        <v>82</v>
      </c>
      <c r="AV110" s="131" t="s">
        <v>82</v>
      </c>
      <c r="AW110" s="131" t="s">
        <v>93</v>
      </c>
      <c r="AX110" s="131" t="s">
        <v>73</v>
      </c>
      <c r="AY110" s="131" t="s">
        <v>118</v>
      </c>
    </row>
    <row r="111" spans="2:51" s="6" customFormat="1" ht="15.75" customHeight="1">
      <c r="B111" s="134"/>
      <c r="D111" s="133" t="s">
        <v>130</v>
      </c>
      <c r="E111" s="135"/>
      <c r="F111" s="136" t="s">
        <v>173</v>
      </c>
      <c r="H111" s="137">
        <v>160</v>
      </c>
      <c r="L111" s="134"/>
      <c r="M111" s="138"/>
      <c r="T111" s="139"/>
      <c r="AT111" s="135" t="s">
        <v>130</v>
      </c>
      <c r="AU111" s="135" t="s">
        <v>82</v>
      </c>
      <c r="AV111" s="135" t="s">
        <v>125</v>
      </c>
      <c r="AW111" s="135" t="s">
        <v>93</v>
      </c>
      <c r="AX111" s="135" t="s">
        <v>22</v>
      </c>
      <c r="AY111" s="135" t="s">
        <v>118</v>
      </c>
    </row>
    <row r="112" spans="2:65" s="6" customFormat="1" ht="15.75" customHeight="1">
      <c r="B112" s="22"/>
      <c r="C112" s="140">
        <v>12</v>
      </c>
      <c r="D112" s="140" t="s">
        <v>250</v>
      </c>
      <c r="E112" s="141" t="s">
        <v>502</v>
      </c>
      <c r="F112" s="142" t="s">
        <v>503</v>
      </c>
      <c r="G112" s="143" t="s">
        <v>174</v>
      </c>
      <c r="H112" s="144">
        <v>288</v>
      </c>
      <c r="I112" s="145"/>
      <c r="J112" s="146">
        <f>ROUND($I$112*$H$112,2)</f>
        <v>0</v>
      </c>
      <c r="K112" s="142"/>
      <c r="L112" s="147"/>
      <c r="M112" s="148"/>
      <c r="N112" s="149" t="s">
        <v>44</v>
      </c>
      <c r="Q112" s="122">
        <v>1</v>
      </c>
      <c r="R112" s="122">
        <f>$Q$112*$H$112</f>
        <v>288</v>
      </c>
      <c r="S112" s="122">
        <v>0</v>
      </c>
      <c r="T112" s="123">
        <f>$S$112*$H$112</f>
        <v>0</v>
      </c>
      <c r="AR112" s="72" t="s">
        <v>148</v>
      </c>
      <c r="AT112" s="72" t="s">
        <v>250</v>
      </c>
      <c r="AU112" s="72" t="s">
        <v>82</v>
      </c>
      <c r="AY112" s="6" t="s">
        <v>118</v>
      </c>
      <c r="BE112" s="124">
        <f>IF($N$112="základní",$J$112,0)</f>
        <v>0</v>
      </c>
      <c r="BF112" s="124">
        <f>IF($N$112="snížená",$J$112,0)</f>
        <v>0</v>
      </c>
      <c r="BG112" s="124">
        <f>IF($N$112="zákl. přenesená",$J$112,0)</f>
        <v>0</v>
      </c>
      <c r="BH112" s="124">
        <f>IF($N$112="sníž. přenesená",$J$112,0)</f>
        <v>0</v>
      </c>
      <c r="BI112" s="124">
        <f>IF($N$112="nulová",$J$112,0)</f>
        <v>0</v>
      </c>
      <c r="BJ112" s="72" t="s">
        <v>22</v>
      </c>
      <c r="BK112" s="124">
        <f>ROUND($I$112*$H$112,2)</f>
        <v>0</v>
      </c>
      <c r="BL112" s="72" t="s">
        <v>125</v>
      </c>
      <c r="BM112" s="72" t="s">
        <v>504</v>
      </c>
    </row>
    <row r="113" spans="2:47" s="6" customFormat="1" ht="30.75" customHeight="1">
      <c r="B113" s="22"/>
      <c r="D113" s="126" t="s">
        <v>134</v>
      </c>
      <c r="F113" s="132" t="s">
        <v>505</v>
      </c>
      <c r="L113" s="22"/>
      <c r="M113" s="48"/>
      <c r="T113" s="49"/>
      <c r="AT113" s="6" t="s">
        <v>134</v>
      </c>
      <c r="AU113" s="6" t="s">
        <v>82</v>
      </c>
    </row>
    <row r="114" spans="2:65" s="6" customFormat="1" ht="15.75" customHeight="1">
      <c r="B114" s="22"/>
      <c r="C114" s="113">
        <v>13</v>
      </c>
      <c r="D114" s="113" t="s">
        <v>120</v>
      </c>
      <c r="E114" s="114" t="s">
        <v>264</v>
      </c>
      <c r="F114" s="115" t="s">
        <v>265</v>
      </c>
      <c r="G114" s="116" t="s">
        <v>123</v>
      </c>
      <c r="H114" s="117">
        <v>270</v>
      </c>
      <c r="I114" s="118"/>
      <c r="J114" s="119">
        <f>ROUND($I$114*$H$114,2)</f>
        <v>0</v>
      </c>
      <c r="K114" s="115"/>
      <c r="L114" s="22"/>
      <c r="M114" s="120"/>
      <c r="N114" s="121" t="s">
        <v>44</v>
      </c>
      <c r="Q114" s="122">
        <v>0</v>
      </c>
      <c r="R114" s="122">
        <f>$Q$114*$H$114</f>
        <v>0</v>
      </c>
      <c r="S114" s="122">
        <v>0</v>
      </c>
      <c r="T114" s="123">
        <f>$S$114*$H$114</f>
        <v>0</v>
      </c>
      <c r="AR114" s="72" t="s">
        <v>125</v>
      </c>
      <c r="AT114" s="72" t="s">
        <v>120</v>
      </c>
      <c r="AU114" s="72" t="s">
        <v>82</v>
      </c>
      <c r="AY114" s="6" t="s">
        <v>118</v>
      </c>
      <c r="BE114" s="124">
        <f>IF($N$114="základní",$J$114,0)</f>
        <v>0</v>
      </c>
      <c r="BF114" s="124">
        <f>IF($N$114="snížená",$J$114,0)</f>
        <v>0</v>
      </c>
      <c r="BG114" s="124">
        <f>IF($N$114="zákl. přenesená",$J$114,0)</f>
        <v>0</v>
      </c>
      <c r="BH114" s="124">
        <f>IF($N$114="sníž. přenesená",$J$114,0)</f>
        <v>0</v>
      </c>
      <c r="BI114" s="124">
        <f>IF($N$114="nulová",$J$114,0)</f>
        <v>0</v>
      </c>
      <c r="BJ114" s="72" t="s">
        <v>22</v>
      </c>
      <c r="BK114" s="124">
        <f>ROUND($I$114*$H$114,2)</f>
        <v>0</v>
      </c>
      <c r="BL114" s="72" t="s">
        <v>125</v>
      </c>
      <c r="BM114" s="72" t="s">
        <v>506</v>
      </c>
    </row>
    <row r="115" spans="2:51" s="6" customFormat="1" ht="15.75" customHeight="1">
      <c r="B115" s="125"/>
      <c r="D115" s="126" t="s">
        <v>130</v>
      </c>
      <c r="E115" s="127"/>
      <c r="F115" s="127" t="s">
        <v>507</v>
      </c>
      <c r="H115" s="128">
        <v>270</v>
      </c>
      <c r="L115" s="125"/>
      <c r="M115" s="129"/>
      <c r="T115" s="130"/>
      <c r="AT115" s="131" t="s">
        <v>130</v>
      </c>
      <c r="AU115" s="131" t="s">
        <v>82</v>
      </c>
      <c r="AV115" s="131" t="s">
        <v>82</v>
      </c>
      <c r="AW115" s="131" t="s">
        <v>93</v>
      </c>
      <c r="AX115" s="131" t="s">
        <v>22</v>
      </c>
      <c r="AY115" s="131" t="s">
        <v>118</v>
      </c>
    </row>
    <row r="116" spans="2:65" s="6" customFormat="1" ht="15.75" customHeight="1">
      <c r="B116" s="22"/>
      <c r="C116" s="113">
        <v>14</v>
      </c>
      <c r="D116" s="113" t="s">
        <v>120</v>
      </c>
      <c r="E116" s="114" t="s">
        <v>268</v>
      </c>
      <c r="F116" s="115" t="s">
        <v>269</v>
      </c>
      <c r="G116" s="116" t="s">
        <v>123</v>
      </c>
      <c r="H116" s="117">
        <v>270</v>
      </c>
      <c r="I116" s="118"/>
      <c r="J116" s="119">
        <f>ROUND($I$116*$H$116,2)</f>
        <v>0</v>
      </c>
      <c r="K116" s="115"/>
      <c r="L116" s="22"/>
      <c r="M116" s="120"/>
      <c r="N116" s="121" t="s">
        <v>44</v>
      </c>
      <c r="Q116" s="122">
        <v>0.00071</v>
      </c>
      <c r="R116" s="122">
        <f>$Q$116*$H$116</f>
        <v>0.1917</v>
      </c>
      <c r="S116" s="122">
        <v>0</v>
      </c>
      <c r="T116" s="123">
        <f>$S$116*$H$116</f>
        <v>0</v>
      </c>
      <c r="AR116" s="72" t="s">
        <v>125</v>
      </c>
      <c r="AT116" s="72" t="s">
        <v>120</v>
      </c>
      <c r="AU116" s="72" t="s">
        <v>82</v>
      </c>
      <c r="AY116" s="6" t="s">
        <v>118</v>
      </c>
      <c r="BE116" s="124">
        <f>IF($N$116="základní",$J$116,0)</f>
        <v>0</v>
      </c>
      <c r="BF116" s="124">
        <f>IF($N$116="snížená",$J$116,0)</f>
        <v>0</v>
      </c>
      <c r="BG116" s="124">
        <f>IF($N$116="zákl. přenesená",$J$116,0)</f>
        <v>0</v>
      </c>
      <c r="BH116" s="124">
        <f>IF($N$116="sníž. přenesená",$J$116,0)</f>
        <v>0</v>
      </c>
      <c r="BI116" s="124">
        <f>IF($N$116="nulová",$J$116,0)</f>
        <v>0</v>
      </c>
      <c r="BJ116" s="72" t="s">
        <v>22</v>
      </c>
      <c r="BK116" s="124">
        <f>ROUND($I$116*$H$116,2)</f>
        <v>0</v>
      </c>
      <c r="BL116" s="72" t="s">
        <v>125</v>
      </c>
      <c r="BM116" s="72" t="s">
        <v>508</v>
      </c>
    </row>
    <row r="117" spans="2:51" s="6" customFormat="1" ht="15.75" customHeight="1">
      <c r="B117" s="125"/>
      <c r="D117" s="126" t="s">
        <v>130</v>
      </c>
      <c r="E117" s="127"/>
      <c r="F117" s="127" t="s">
        <v>509</v>
      </c>
      <c r="H117" s="128">
        <v>270</v>
      </c>
      <c r="L117" s="125"/>
      <c r="M117" s="129"/>
      <c r="T117" s="130"/>
      <c r="AT117" s="131" t="s">
        <v>130</v>
      </c>
      <c r="AU117" s="131" t="s">
        <v>82</v>
      </c>
      <c r="AV117" s="131" t="s">
        <v>82</v>
      </c>
      <c r="AW117" s="131" t="s">
        <v>93</v>
      </c>
      <c r="AX117" s="131" t="s">
        <v>22</v>
      </c>
      <c r="AY117" s="131" t="s">
        <v>118</v>
      </c>
    </row>
    <row r="118" spans="2:65" s="6" customFormat="1" ht="15.75" customHeight="1">
      <c r="B118" s="22"/>
      <c r="C118" s="113">
        <v>15</v>
      </c>
      <c r="D118" s="113" t="s">
        <v>120</v>
      </c>
      <c r="E118" s="114" t="s">
        <v>510</v>
      </c>
      <c r="F118" s="115" t="s">
        <v>511</v>
      </c>
      <c r="G118" s="116" t="s">
        <v>123</v>
      </c>
      <c r="H118" s="117">
        <v>278.1</v>
      </c>
      <c r="I118" s="118"/>
      <c r="J118" s="119">
        <f>ROUND($I$118*$H$118,2)</f>
        <v>0</v>
      </c>
      <c r="K118" s="115" t="s">
        <v>124</v>
      </c>
      <c r="L118" s="22"/>
      <c r="M118" s="120"/>
      <c r="N118" s="121" t="s">
        <v>44</v>
      </c>
      <c r="Q118" s="122">
        <v>0</v>
      </c>
      <c r="R118" s="122">
        <f>$Q$118*$H$118</f>
        <v>0</v>
      </c>
      <c r="S118" s="122">
        <v>0</v>
      </c>
      <c r="T118" s="123">
        <f>$S$118*$H$118</f>
        <v>0</v>
      </c>
      <c r="AR118" s="72" t="s">
        <v>125</v>
      </c>
      <c r="AT118" s="72" t="s">
        <v>120</v>
      </c>
      <c r="AU118" s="72" t="s">
        <v>82</v>
      </c>
      <c r="AY118" s="6" t="s">
        <v>118</v>
      </c>
      <c r="BE118" s="124">
        <f>IF($N$118="základní",$J$118,0)</f>
        <v>0</v>
      </c>
      <c r="BF118" s="124">
        <f>IF($N$118="snížená",$J$118,0)</f>
        <v>0</v>
      </c>
      <c r="BG118" s="124">
        <f>IF($N$118="zákl. přenesená",$J$118,0)</f>
        <v>0</v>
      </c>
      <c r="BH118" s="124">
        <f>IF($N$118="sníž. přenesená",$J$118,0)</f>
        <v>0</v>
      </c>
      <c r="BI118" s="124">
        <f>IF($N$118="nulová",$J$118,0)</f>
        <v>0</v>
      </c>
      <c r="BJ118" s="72" t="s">
        <v>22</v>
      </c>
      <c r="BK118" s="124">
        <f>ROUND($I$118*$H$118,2)</f>
        <v>0</v>
      </c>
      <c r="BL118" s="72" t="s">
        <v>125</v>
      </c>
      <c r="BM118" s="72" t="s">
        <v>512</v>
      </c>
    </row>
    <row r="119" spans="2:51" s="6" customFormat="1" ht="15.75" customHeight="1">
      <c r="B119" s="125"/>
      <c r="D119" s="126" t="s">
        <v>130</v>
      </c>
      <c r="E119" s="127"/>
      <c r="F119" s="127" t="s">
        <v>513</v>
      </c>
      <c r="H119" s="128">
        <v>278.1</v>
      </c>
      <c r="L119" s="125"/>
      <c r="M119" s="129"/>
      <c r="T119" s="130"/>
      <c r="AT119" s="131" t="s">
        <v>130</v>
      </c>
      <c r="AU119" s="131" t="s">
        <v>82</v>
      </c>
      <c r="AV119" s="131" t="s">
        <v>82</v>
      </c>
      <c r="AW119" s="131" t="s">
        <v>93</v>
      </c>
      <c r="AX119" s="131" t="s">
        <v>22</v>
      </c>
      <c r="AY119" s="131" t="s">
        <v>118</v>
      </c>
    </row>
    <row r="120" spans="2:65" s="6" customFormat="1" ht="15.75" customHeight="1">
      <c r="B120" s="22"/>
      <c r="C120" s="113">
        <v>16</v>
      </c>
      <c r="D120" s="113" t="s">
        <v>120</v>
      </c>
      <c r="E120" s="114" t="s">
        <v>280</v>
      </c>
      <c r="F120" s="115" t="s">
        <v>269</v>
      </c>
      <c r="G120" s="116" t="s">
        <v>123</v>
      </c>
      <c r="H120" s="117">
        <v>278.1</v>
      </c>
      <c r="I120" s="118"/>
      <c r="J120" s="119">
        <f>ROUND($I$120*$H$120,2)</f>
        <v>0</v>
      </c>
      <c r="K120" s="115"/>
      <c r="L120" s="22"/>
      <c r="M120" s="120"/>
      <c r="N120" s="121" t="s">
        <v>44</v>
      </c>
      <c r="Q120" s="122">
        <v>0.00071</v>
      </c>
      <c r="R120" s="122">
        <f>$Q$120*$H$120</f>
        <v>0.19745100000000002</v>
      </c>
      <c r="S120" s="122">
        <v>0</v>
      </c>
      <c r="T120" s="123">
        <f>$S$120*$H$120</f>
        <v>0</v>
      </c>
      <c r="AR120" s="72" t="s">
        <v>125</v>
      </c>
      <c r="AT120" s="72" t="s">
        <v>120</v>
      </c>
      <c r="AU120" s="72" t="s">
        <v>82</v>
      </c>
      <c r="AY120" s="6" t="s">
        <v>118</v>
      </c>
      <c r="BE120" s="124">
        <f>IF($N$120="základní",$J$120,0)</f>
        <v>0</v>
      </c>
      <c r="BF120" s="124">
        <f>IF($N$120="snížená",$J$120,0)</f>
        <v>0</v>
      </c>
      <c r="BG120" s="124">
        <f>IF($N$120="zákl. přenesená",$J$120,0)</f>
        <v>0</v>
      </c>
      <c r="BH120" s="124">
        <f>IF($N$120="sníž. přenesená",$J$120,0)</f>
        <v>0</v>
      </c>
      <c r="BI120" s="124">
        <f>IF($N$120="nulová",$J$120,0)</f>
        <v>0</v>
      </c>
      <c r="BJ120" s="72" t="s">
        <v>22</v>
      </c>
      <c r="BK120" s="124">
        <f>ROUND($I$120*$H$120,2)</f>
        <v>0</v>
      </c>
      <c r="BL120" s="72" t="s">
        <v>125</v>
      </c>
      <c r="BM120" s="72" t="s">
        <v>514</v>
      </c>
    </row>
    <row r="121" spans="2:51" s="6" customFormat="1" ht="15.75" customHeight="1">
      <c r="B121" s="125"/>
      <c r="D121" s="126" t="s">
        <v>130</v>
      </c>
      <c r="E121" s="127"/>
      <c r="F121" s="127" t="s">
        <v>515</v>
      </c>
      <c r="H121" s="128">
        <v>278.1</v>
      </c>
      <c r="L121" s="125"/>
      <c r="M121" s="129"/>
      <c r="T121" s="130"/>
      <c r="AT121" s="131" t="s">
        <v>130</v>
      </c>
      <c r="AU121" s="131" t="s">
        <v>82</v>
      </c>
      <c r="AV121" s="131" t="s">
        <v>82</v>
      </c>
      <c r="AW121" s="131" t="s">
        <v>93</v>
      </c>
      <c r="AX121" s="131" t="s">
        <v>22</v>
      </c>
      <c r="AY121" s="131" t="s">
        <v>118</v>
      </c>
    </row>
    <row r="122" spans="2:65" s="6" customFormat="1" ht="15.75" customHeight="1">
      <c r="B122" s="22"/>
      <c r="C122" s="113">
        <v>17</v>
      </c>
      <c r="D122" s="113" t="s">
        <v>120</v>
      </c>
      <c r="E122" s="114" t="s">
        <v>282</v>
      </c>
      <c r="F122" s="115" t="s">
        <v>265</v>
      </c>
      <c r="G122" s="116" t="s">
        <v>123</v>
      </c>
      <c r="H122" s="117">
        <v>1430</v>
      </c>
      <c r="I122" s="118"/>
      <c r="J122" s="119">
        <f>ROUND($I$122*$H$122,2)</f>
        <v>0</v>
      </c>
      <c r="K122" s="115"/>
      <c r="L122" s="22"/>
      <c r="M122" s="120"/>
      <c r="N122" s="121" t="s">
        <v>44</v>
      </c>
      <c r="Q122" s="122">
        <v>0</v>
      </c>
      <c r="R122" s="122">
        <f>$Q$122*$H$122</f>
        <v>0</v>
      </c>
      <c r="S122" s="122">
        <v>0</v>
      </c>
      <c r="T122" s="123">
        <f>$S$122*$H$122</f>
        <v>0</v>
      </c>
      <c r="AR122" s="72" t="s">
        <v>125</v>
      </c>
      <c r="AT122" s="72" t="s">
        <v>120</v>
      </c>
      <c r="AU122" s="72" t="s">
        <v>82</v>
      </c>
      <c r="AY122" s="6" t="s">
        <v>118</v>
      </c>
      <c r="BE122" s="124">
        <f>IF($N$122="základní",$J$122,0)</f>
        <v>0</v>
      </c>
      <c r="BF122" s="124">
        <f>IF($N$122="snížená",$J$122,0)</f>
        <v>0</v>
      </c>
      <c r="BG122" s="124">
        <f>IF($N$122="zákl. přenesená",$J$122,0)</f>
        <v>0</v>
      </c>
      <c r="BH122" s="124">
        <f>IF($N$122="sníž. přenesená",$J$122,0)</f>
        <v>0</v>
      </c>
      <c r="BI122" s="124">
        <f>IF($N$122="nulová",$J$122,0)</f>
        <v>0</v>
      </c>
      <c r="BJ122" s="72" t="s">
        <v>22</v>
      </c>
      <c r="BK122" s="124">
        <f>ROUND($I$122*$H$122,2)</f>
        <v>0</v>
      </c>
      <c r="BL122" s="72" t="s">
        <v>125</v>
      </c>
      <c r="BM122" s="72" t="s">
        <v>516</v>
      </c>
    </row>
    <row r="123" spans="2:51" s="6" customFormat="1" ht="15.75" customHeight="1">
      <c r="B123" s="125"/>
      <c r="D123" s="126" t="s">
        <v>130</v>
      </c>
      <c r="E123" s="127"/>
      <c r="F123" s="127" t="s">
        <v>517</v>
      </c>
      <c r="H123" s="128">
        <v>1430</v>
      </c>
      <c r="L123" s="125"/>
      <c r="M123" s="129"/>
      <c r="T123" s="130"/>
      <c r="AT123" s="131" t="s">
        <v>130</v>
      </c>
      <c r="AU123" s="131" t="s">
        <v>82</v>
      </c>
      <c r="AV123" s="131" t="s">
        <v>82</v>
      </c>
      <c r="AW123" s="131" t="s">
        <v>93</v>
      </c>
      <c r="AX123" s="131" t="s">
        <v>22</v>
      </c>
      <c r="AY123" s="131" t="s">
        <v>118</v>
      </c>
    </row>
    <row r="124" spans="2:65" s="6" customFormat="1" ht="15.75" customHeight="1">
      <c r="B124" s="22"/>
      <c r="C124" s="113">
        <v>18</v>
      </c>
      <c r="D124" s="113" t="s">
        <v>120</v>
      </c>
      <c r="E124" s="114" t="s">
        <v>285</v>
      </c>
      <c r="F124" s="115" t="s">
        <v>269</v>
      </c>
      <c r="G124" s="116" t="s">
        <v>123</v>
      </c>
      <c r="H124" s="117">
        <v>1430</v>
      </c>
      <c r="I124" s="118"/>
      <c r="J124" s="119">
        <f>ROUND($I$124*$H$124,2)</f>
        <v>0</v>
      </c>
      <c r="K124" s="115"/>
      <c r="L124" s="22"/>
      <c r="M124" s="120"/>
      <c r="N124" s="121" t="s">
        <v>44</v>
      </c>
      <c r="Q124" s="122">
        <v>0.00071</v>
      </c>
      <c r="R124" s="122">
        <f>$Q$124*$H$124</f>
        <v>1.0153</v>
      </c>
      <c r="S124" s="122">
        <v>0</v>
      </c>
      <c r="T124" s="123">
        <f>$S$124*$H$124</f>
        <v>0</v>
      </c>
      <c r="AR124" s="72" t="s">
        <v>125</v>
      </c>
      <c r="AT124" s="72" t="s">
        <v>120</v>
      </c>
      <c r="AU124" s="72" t="s">
        <v>82</v>
      </c>
      <c r="AY124" s="6" t="s">
        <v>118</v>
      </c>
      <c r="BE124" s="124">
        <f>IF($N$124="základní",$J$124,0)</f>
        <v>0</v>
      </c>
      <c r="BF124" s="124">
        <f>IF($N$124="snížená",$J$124,0)</f>
        <v>0</v>
      </c>
      <c r="BG124" s="124">
        <f>IF($N$124="zákl. přenesená",$J$124,0)</f>
        <v>0</v>
      </c>
      <c r="BH124" s="124">
        <f>IF($N$124="sníž. přenesená",$J$124,0)</f>
        <v>0</v>
      </c>
      <c r="BI124" s="124">
        <f>IF($N$124="nulová",$J$124,0)</f>
        <v>0</v>
      </c>
      <c r="BJ124" s="72" t="s">
        <v>22</v>
      </c>
      <c r="BK124" s="124">
        <f>ROUND($I$124*$H$124,2)</f>
        <v>0</v>
      </c>
      <c r="BL124" s="72" t="s">
        <v>125</v>
      </c>
      <c r="BM124" s="72" t="s">
        <v>518</v>
      </c>
    </row>
    <row r="125" spans="2:51" s="6" customFormat="1" ht="15.75" customHeight="1">
      <c r="B125" s="125"/>
      <c r="D125" s="126" t="s">
        <v>130</v>
      </c>
      <c r="E125" s="127"/>
      <c r="F125" s="127" t="s">
        <v>519</v>
      </c>
      <c r="H125" s="128">
        <v>1430</v>
      </c>
      <c r="L125" s="125"/>
      <c r="M125" s="129"/>
      <c r="T125" s="130"/>
      <c r="AT125" s="131" t="s">
        <v>130</v>
      </c>
      <c r="AU125" s="131" t="s">
        <v>82</v>
      </c>
      <c r="AV125" s="131" t="s">
        <v>82</v>
      </c>
      <c r="AW125" s="131" t="s">
        <v>93</v>
      </c>
      <c r="AX125" s="131" t="s">
        <v>22</v>
      </c>
      <c r="AY125" s="131" t="s">
        <v>118</v>
      </c>
    </row>
    <row r="126" spans="2:65" s="6" customFormat="1" ht="15.75" customHeight="1">
      <c r="B126" s="22"/>
      <c r="C126" s="113">
        <v>19</v>
      </c>
      <c r="D126" s="113" t="s">
        <v>120</v>
      </c>
      <c r="E126" s="114" t="s">
        <v>510</v>
      </c>
      <c r="F126" s="115" t="s">
        <v>511</v>
      </c>
      <c r="G126" s="116" t="s">
        <v>123</v>
      </c>
      <c r="H126" s="117">
        <v>1472.9</v>
      </c>
      <c r="I126" s="118"/>
      <c r="J126" s="119">
        <f>ROUND($I$126*$H$126,2)</f>
        <v>0</v>
      </c>
      <c r="K126" s="115" t="s">
        <v>124</v>
      </c>
      <c r="L126" s="22"/>
      <c r="M126" s="120"/>
      <c r="N126" s="121" t="s">
        <v>44</v>
      </c>
      <c r="Q126" s="122">
        <v>0</v>
      </c>
      <c r="R126" s="122">
        <f>$Q$126*$H$126</f>
        <v>0</v>
      </c>
      <c r="S126" s="122">
        <v>0</v>
      </c>
      <c r="T126" s="123">
        <f>$S$126*$H$126</f>
        <v>0</v>
      </c>
      <c r="AR126" s="72" t="s">
        <v>125</v>
      </c>
      <c r="AT126" s="72" t="s">
        <v>120</v>
      </c>
      <c r="AU126" s="72" t="s">
        <v>82</v>
      </c>
      <c r="AY126" s="6" t="s">
        <v>118</v>
      </c>
      <c r="BE126" s="124">
        <f>IF($N$126="základní",$J$126,0)</f>
        <v>0</v>
      </c>
      <c r="BF126" s="124">
        <f>IF($N$126="snížená",$J$126,0)</f>
        <v>0</v>
      </c>
      <c r="BG126" s="124">
        <f>IF($N$126="zákl. přenesená",$J$126,0)</f>
        <v>0</v>
      </c>
      <c r="BH126" s="124">
        <f>IF($N$126="sníž. přenesená",$J$126,0)</f>
        <v>0</v>
      </c>
      <c r="BI126" s="124">
        <f>IF($N$126="nulová",$J$126,0)</f>
        <v>0</v>
      </c>
      <c r="BJ126" s="72" t="s">
        <v>22</v>
      </c>
      <c r="BK126" s="124">
        <f>ROUND($I$126*$H$126,2)</f>
        <v>0</v>
      </c>
      <c r="BL126" s="72" t="s">
        <v>125</v>
      </c>
      <c r="BM126" s="72" t="s">
        <v>520</v>
      </c>
    </row>
    <row r="127" spans="2:51" s="6" customFormat="1" ht="15.75" customHeight="1">
      <c r="B127" s="125"/>
      <c r="D127" s="126" t="s">
        <v>130</v>
      </c>
      <c r="E127" s="127"/>
      <c r="F127" s="127" t="s">
        <v>521</v>
      </c>
      <c r="H127" s="128">
        <v>1472.9</v>
      </c>
      <c r="L127" s="125"/>
      <c r="M127" s="129"/>
      <c r="T127" s="130"/>
      <c r="AT127" s="131" t="s">
        <v>130</v>
      </c>
      <c r="AU127" s="131" t="s">
        <v>82</v>
      </c>
      <c r="AV127" s="131" t="s">
        <v>82</v>
      </c>
      <c r="AW127" s="131" t="s">
        <v>93</v>
      </c>
      <c r="AX127" s="131" t="s">
        <v>22</v>
      </c>
      <c r="AY127" s="131" t="s">
        <v>118</v>
      </c>
    </row>
    <row r="128" spans="2:65" s="6" customFormat="1" ht="15.75" customHeight="1">
      <c r="B128" s="22"/>
      <c r="C128" s="113">
        <v>20</v>
      </c>
      <c r="D128" s="113" t="s">
        <v>120</v>
      </c>
      <c r="E128" s="114" t="s">
        <v>295</v>
      </c>
      <c r="F128" s="115" t="s">
        <v>269</v>
      </c>
      <c r="G128" s="116" t="s">
        <v>123</v>
      </c>
      <c r="H128" s="117">
        <v>1472.9</v>
      </c>
      <c r="I128" s="118"/>
      <c r="J128" s="119">
        <f>ROUND($I$128*$H$128,2)</f>
        <v>0</v>
      </c>
      <c r="K128" s="115"/>
      <c r="L128" s="22"/>
      <c r="M128" s="120"/>
      <c r="N128" s="121" t="s">
        <v>44</v>
      </c>
      <c r="Q128" s="122">
        <v>0.00071</v>
      </c>
      <c r="R128" s="122">
        <f>$Q$128*$H$128</f>
        <v>1.045759</v>
      </c>
      <c r="S128" s="122">
        <v>0</v>
      </c>
      <c r="T128" s="123">
        <f>$S$128*$H$128</f>
        <v>0</v>
      </c>
      <c r="AR128" s="72" t="s">
        <v>125</v>
      </c>
      <c r="AT128" s="72" t="s">
        <v>120</v>
      </c>
      <c r="AU128" s="72" t="s">
        <v>82</v>
      </c>
      <c r="AY128" s="6" t="s">
        <v>118</v>
      </c>
      <c r="BE128" s="124">
        <f>IF($N$128="základní",$J$128,0)</f>
        <v>0</v>
      </c>
      <c r="BF128" s="124">
        <f>IF($N$128="snížená",$J$128,0)</f>
        <v>0</v>
      </c>
      <c r="BG128" s="124">
        <f>IF($N$128="zákl. přenesená",$J$128,0)</f>
        <v>0</v>
      </c>
      <c r="BH128" s="124">
        <f>IF($N$128="sníž. přenesená",$J$128,0)</f>
        <v>0</v>
      </c>
      <c r="BI128" s="124">
        <f>IF($N$128="nulová",$J$128,0)</f>
        <v>0</v>
      </c>
      <c r="BJ128" s="72" t="s">
        <v>22</v>
      </c>
      <c r="BK128" s="124">
        <f>ROUND($I$128*$H$128,2)</f>
        <v>0</v>
      </c>
      <c r="BL128" s="72" t="s">
        <v>125</v>
      </c>
      <c r="BM128" s="72" t="s">
        <v>522</v>
      </c>
    </row>
    <row r="129" spans="2:51" s="6" customFormat="1" ht="15.75" customHeight="1">
      <c r="B129" s="125"/>
      <c r="D129" s="126" t="s">
        <v>130</v>
      </c>
      <c r="E129" s="127"/>
      <c r="F129" s="127" t="s">
        <v>523</v>
      </c>
      <c r="H129" s="128">
        <v>1472.9</v>
      </c>
      <c r="L129" s="125"/>
      <c r="M129" s="129"/>
      <c r="T129" s="130"/>
      <c r="AT129" s="131" t="s">
        <v>130</v>
      </c>
      <c r="AU129" s="131" t="s">
        <v>82</v>
      </c>
      <c r="AV129" s="131" t="s">
        <v>82</v>
      </c>
      <c r="AW129" s="131" t="s">
        <v>93</v>
      </c>
      <c r="AX129" s="131" t="s">
        <v>22</v>
      </c>
      <c r="AY129" s="131" t="s">
        <v>118</v>
      </c>
    </row>
    <row r="130" spans="2:65" s="6" customFormat="1" ht="15.75" customHeight="1">
      <c r="B130" s="22"/>
      <c r="C130" s="113">
        <v>21</v>
      </c>
      <c r="D130" s="113" t="s">
        <v>120</v>
      </c>
      <c r="E130" s="114" t="s">
        <v>297</v>
      </c>
      <c r="F130" s="115" t="s">
        <v>298</v>
      </c>
      <c r="G130" s="116" t="s">
        <v>123</v>
      </c>
      <c r="H130" s="117">
        <v>1558.7</v>
      </c>
      <c r="I130" s="118"/>
      <c r="J130" s="119">
        <f>ROUND($I$130*$H$130,2)</f>
        <v>0</v>
      </c>
      <c r="K130" s="115"/>
      <c r="L130" s="22"/>
      <c r="M130" s="120"/>
      <c r="N130" s="121" t="s">
        <v>44</v>
      </c>
      <c r="Q130" s="122">
        <v>0</v>
      </c>
      <c r="R130" s="122">
        <f>$Q$130*$H$130</f>
        <v>0</v>
      </c>
      <c r="S130" s="122">
        <v>0</v>
      </c>
      <c r="T130" s="123">
        <f>$S$130*$H$130</f>
        <v>0</v>
      </c>
      <c r="AR130" s="72" t="s">
        <v>125</v>
      </c>
      <c r="AT130" s="72" t="s">
        <v>120</v>
      </c>
      <c r="AU130" s="72" t="s">
        <v>82</v>
      </c>
      <c r="AY130" s="6" t="s">
        <v>118</v>
      </c>
      <c r="BE130" s="124">
        <f>IF($N$130="základní",$J$130,0)</f>
        <v>0</v>
      </c>
      <c r="BF130" s="124">
        <f>IF($N$130="snížená",$J$130,0)</f>
        <v>0</v>
      </c>
      <c r="BG130" s="124">
        <f>IF($N$130="zákl. přenesená",$J$130,0)</f>
        <v>0</v>
      </c>
      <c r="BH130" s="124">
        <f>IF($N$130="sníž. přenesená",$J$130,0)</f>
        <v>0</v>
      </c>
      <c r="BI130" s="124">
        <f>IF($N$130="nulová",$J$130,0)</f>
        <v>0</v>
      </c>
      <c r="BJ130" s="72" t="s">
        <v>22</v>
      </c>
      <c r="BK130" s="124">
        <f>ROUND($I$130*$H$130,2)</f>
        <v>0</v>
      </c>
      <c r="BL130" s="72" t="s">
        <v>125</v>
      </c>
      <c r="BM130" s="72" t="s">
        <v>524</v>
      </c>
    </row>
    <row r="131" spans="2:51" s="6" customFormat="1" ht="15.75" customHeight="1">
      <c r="B131" s="125"/>
      <c r="D131" s="126" t="s">
        <v>130</v>
      </c>
      <c r="E131" s="127"/>
      <c r="F131" s="127" t="s">
        <v>525</v>
      </c>
      <c r="H131" s="128">
        <v>1558.7</v>
      </c>
      <c r="L131" s="125"/>
      <c r="M131" s="129"/>
      <c r="T131" s="130"/>
      <c r="AT131" s="131" t="s">
        <v>130</v>
      </c>
      <c r="AU131" s="131" t="s">
        <v>82</v>
      </c>
      <c r="AV131" s="131" t="s">
        <v>82</v>
      </c>
      <c r="AW131" s="131" t="s">
        <v>93</v>
      </c>
      <c r="AX131" s="131" t="s">
        <v>22</v>
      </c>
      <c r="AY131" s="131" t="s">
        <v>118</v>
      </c>
    </row>
    <row r="132" spans="2:65" s="6" customFormat="1" ht="15.75" customHeight="1">
      <c r="B132" s="22"/>
      <c r="C132" s="113">
        <v>22</v>
      </c>
      <c r="D132" s="113" t="s">
        <v>120</v>
      </c>
      <c r="E132" s="114" t="s">
        <v>301</v>
      </c>
      <c r="F132" s="115" t="s">
        <v>302</v>
      </c>
      <c r="G132" s="116" t="s">
        <v>123</v>
      </c>
      <c r="H132" s="117">
        <v>1558.7</v>
      </c>
      <c r="I132" s="118"/>
      <c r="J132" s="119">
        <f>ROUND($I$132*$H$132,2)</f>
        <v>0</v>
      </c>
      <c r="K132" s="115"/>
      <c r="L132" s="22"/>
      <c r="M132" s="120"/>
      <c r="N132" s="121" t="s">
        <v>44</v>
      </c>
      <c r="Q132" s="122">
        <v>0.00652</v>
      </c>
      <c r="R132" s="122">
        <f>$Q$132*$H$132</f>
        <v>10.162724</v>
      </c>
      <c r="S132" s="122">
        <v>0</v>
      </c>
      <c r="T132" s="123">
        <f>$S$132*$H$132</f>
        <v>0</v>
      </c>
      <c r="AR132" s="72" t="s">
        <v>125</v>
      </c>
      <c r="AT132" s="72" t="s">
        <v>120</v>
      </c>
      <c r="AU132" s="72" t="s">
        <v>82</v>
      </c>
      <c r="AY132" s="6" t="s">
        <v>118</v>
      </c>
      <c r="BE132" s="124">
        <f>IF($N$132="základní",$J$132,0)</f>
        <v>0</v>
      </c>
      <c r="BF132" s="124">
        <f>IF($N$132="snížená",$J$132,0)</f>
        <v>0</v>
      </c>
      <c r="BG132" s="124">
        <f>IF($N$132="zákl. přenesená",$J$132,0)</f>
        <v>0</v>
      </c>
      <c r="BH132" s="124">
        <f>IF($N$132="sníž. přenesená",$J$132,0)</f>
        <v>0</v>
      </c>
      <c r="BI132" s="124">
        <f>IF($N$132="nulová",$J$132,0)</f>
        <v>0</v>
      </c>
      <c r="BJ132" s="72" t="s">
        <v>22</v>
      </c>
      <c r="BK132" s="124">
        <f>ROUND($I$132*$H$132,2)</f>
        <v>0</v>
      </c>
      <c r="BL132" s="72" t="s">
        <v>125</v>
      </c>
      <c r="BM132" s="72" t="s">
        <v>526</v>
      </c>
    </row>
    <row r="133" spans="2:51" s="6" customFormat="1" ht="15.75" customHeight="1">
      <c r="B133" s="125"/>
      <c r="D133" s="126" t="s">
        <v>130</v>
      </c>
      <c r="E133" s="127"/>
      <c r="F133" s="127" t="s">
        <v>527</v>
      </c>
      <c r="H133" s="128">
        <v>1558.7</v>
      </c>
      <c r="L133" s="125"/>
      <c r="M133" s="129"/>
      <c r="T133" s="130"/>
      <c r="AT133" s="131" t="s">
        <v>130</v>
      </c>
      <c r="AU133" s="131" t="s">
        <v>82</v>
      </c>
      <c r="AV133" s="131" t="s">
        <v>82</v>
      </c>
      <c r="AW133" s="131" t="s">
        <v>93</v>
      </c>
      <c r="AX133" s="131" t="s">
        <v>22</v>
      </c>
      <c r="AY133" s="131" t="s">
        <v>118</v>
      </c>
    </row>
    <row r="134" spans="2:65" s="6" customFormat="1" ht="15.75" customHeight="1">
      <c r="B134" s="22"/>
      <c r="C134" s="113">
        <v>23</v>
      </c>
      <c r="D134" s="113" t="s">
        <v>120</v>
      </c>
      <c r="E134" s="114" t="s">
        <v>305</v>
      </c>
      <c r="F134" s="115" t="s">
        <v>306</v>
      </c>
      <c r="G134" s="116" t="s">
        <v>123</v>
      </c>
      <c r="H134" s="117">
        <v>1673.1</v>
      </c>
      <c r="I134" s="118"/>
      <c r="J134" s="119">
        <f>ROUND($I$134*$H$134,2)</f>
        <v>0</v>
      </c>
      <c r="K134" s="115"/>
      <c r="L134" s="22"/>
      <c r="M134" s="120"/>
      <c r="N134" s="121" t="s">
        <v>44</v>
      </c>
      <c r="Q134" s="122">
        <v>0</v>
      </c>
      <c r="R134" s="122">
        <f>$Q$134*$H$134</f>
        <v>0</v>
      </c>
      <c r="S134" s="122">
        <v>0</v>
      </c>
      <c r="T134" s="123">
        <f>$S$134*$H$134</f>
        <v>0</v>
      </c>
      <c r="AR134" s="72" t="s">
        <v>125</v>
      </c>
      <c r="AT134" s="72" t="s">
        <v>120</v>
      </c>
      <c r="AU134" s="72" t="s">
        <v>82</v>
      </c>
      <c r="AY134" s="6" t="s">
        <v>118</v>
      </c>
      <c r="BE134" s="124">
        <f>IF($N$134="základní",$J$134,0)</f>
        <v>0</v>
      </c>
      <c r="BF134" s="124">
        <f>IF($N$134="snížená",$J$134,0)</f>
        <v>0</v>
      </c>
      <c r="BG134" s="124">
        <f>IF($N$134="zákl. přenesená",$J$134,0)</f>
        <v>0</v>
      </c>
      <c r="BH134" s="124">
        <f>IF($N$134="sníž. přenesená",$J$134,0)</f>
        <v>0</v>
      </c>
      <c r="BI134" s="124">
        <f>IF($N$134="nulová",$J$134,0)</f>
        <v>0</v>
      </c>
      <c r="BJ134" s="72" t="s">
        <v>22</v>
      </c>
      <c r="BK134" s="124">
        <f>ROUND($I$134*$H$134,2)</f>
        <v>0</v>
      </c>
      <c r="BL134" s="72" t="s">
        <v>125</v>
      </c>
      <c r="BM134" s="72" t="s">
        <v>528</v>
      </c>
    </row>
    <row r="135" spans="2:51" s="6" customFormat="1" ht="15.75" customHeight="1">
      <c r="B135" s="125"/>
      <c r="D135" s="126" t="s">
        <v>130</v>
      </c>
      <c r="E135" s="127"/>
      <c r="F135" s="127" t="s">
        <v>529</v>
      </c>
      <c r="H135" s="128">
        <v>1673.1</v>
      </c>
      <c r="L135" s="125"/>
      <c r="M135" s="129"/>
      <c r="T135" s="130"/>
      <c r="AT135" s="131" t="s">
        <v>130</v>
      </c>
      <c r="AU135" s="131" t="s">
        <v>82</v>
      </c>
      <c r="AV135" s="131" t="s">
        <v>82</v>
      </c>
      <c r="AW135" s="131" t="s">
        <v>93</v>
      </c>
      <c r="AX135" s="131" t="s">
        <v>22</v>
      </c>
      <c r="AY135" s="131" t="s">
        <v>118</v>
      </c>
    </row>
    <row r="136" spans="2:65" s="6" customFormat="1" ht="15.75" customHeight="1">
      <c r="B136" s="22"/>
      <c r="C136" s="113">
        <v>24</v>
      </c>
      <c r="D136" s="113" t="s">
        <v>120</v>
      </c>
      <c r="E136" s="114" t="s">
        <v>530</v>
      </c>
      <c r="F136" s="115" t="s">
        <v>531</v>
      </c>
      <c r="G136" s="116" t="s">
        <v>123</v>
      </c>
      <c r="H136" s="117">
        <v>2330.9</v>
      </c>
      <c r="I136" s="118"/>
      <c r="J136" s="119">
        <f>ROUND($I$136*$H$136,2)</f>
        <v>0</v>
      </c>
      <c r="K136" s="115"/>
      <c r="L136" s="22"/>
      <c r="M136" s="120"/>
      <c r="N136" s="121" t="s">
        <v>44</v>
      </c>
      <c r="Q136" s="122">
        <v>0</v>
      </c>
      <c r="R136" s="122">
        <f>$Q$136*$H$136</f>
        <v>0</v>
      </c>
      <c r="S136" s="122">
        <v>0</v>
      </c>
      <c r="T136" s="123">
        <f>$S$136*$H$136</f>
        <v>0</v>
      </c>
      <c r="AR136" s="72" t="s">
        <v>125</v>
      </c>
      <c r="AT136" s="72" t="s">
        <v>120</v>
      </c>
      <c r="AU136" s="72" t="s">
        <v>82</v>
      </c>
      <c r="AY136" s="6" t="s">
        <v>118</v>
      </c>
      <c r="BE136" s="124">
        <f>IF($N$136="základní",$J$136,0)</f>
        <v>0</v>
      </c>
      <c r="BF136" s="124">
        <f>IF($N$136="snížená",$J$136,0)</f>
        <v>0</v>
      </c>
      <c r="BG136" s="124">
        <f>IF($N$136="zákl. přenesená",$J$136,0)</f>
        <v>0</v>
      </c>
      <c r="BH136" s="124">
        <f>IF($N$136="sníž. přenesená",$J$136,0)</f>
        <v>0</v>
      </c>
      <c r="BI136" s="124">
        <f>IF($N$136="nulová",$J$136,0)</f>
        <v>0</v>
      </c>
      <c r="BJ136" s="72" t="s">
        <v>22</v>
      </c>
      <c r="BK136" s="124">
        <f>ROUND($I$136*$H$136,2)</f>
        <v>0</v>
      </c>
      <c r="BL136" s="72" t="s">
        <v>125</v>
      </c>
      <c r="BM136" s="72" t="s">
        <v>532</v>
      </c>
    </row>
    <row r="137" spans="2:51" s="6" customFormat="1" ht="15.75" customHeight="1">
      <c r="B137" s="125"/>
      <c r="D137" s="126" t="s">
        <v>130</v>
      </c>
      <c r="E137" s="127"/>
      <c r="F137" s="127" t="s">
        <v>533</v>
      </c>
      <c r="H137" s="128">
        <v>2330.9</v>
      </c>
      <c r="L137" s="125"/>
      <c r="M137" s="129"/>
      <c r="T137" s="130"/>
      <c r="AT137" s="131" t="s">
        <v>130</v>
      </c>
      <c r="AU137" s="131" t="s">
        <v>82</v>
      </c>
      <c r="AV137" s="131" t="s">
        <v>82</v>
      </c>
      <c r="AW137" s="131" t="s">
        <v>93</v>
      </c>
      <c r="AX137" s="131" t="s">
        <v>22</v>
      </c>
      <c r="AY137" s="131" t="s">
        <v>118</v>
      </c>
    </row>
    <row r="138" spans="2:65" s="6" customFormat="1" ht="15.75" customHeight="1">
      <c r="B138" s="22"/>
      <c r="C138" s="113">
        <v>25</v>
      </c>
      <c r="D138" s="113" t="s">
        <v>120</v>
      </c>
      <c r="E138" s="114" t="s">
        <v>534</v>
      </c>
      <c r="F138" s="115" t="s">
        <v>535</v>
      </c>
      <c r="G138" s="116" t="s">
        <v>123</v>
      </c>
      <c r="H138" s="117">
        <v>2988.7</v>
      </c>
      <c r="I138" s="118"/>
      <c r="J138" s="119">
        <f>ROUND($I$138*$H$138,2)</f>
        <v>0</v>
      </c>
      <c r="K138" s="115"/>
      <c r="L138" s="22"/>
      <c r="M138" s="120"/>
      <c r="N138" s="121" t="s">
        <v>44</v>
      </c>
      <c r="Q138" s="122">
        <v>0</v>
      </c>
      <c r="R138" s="122">
        <f>$Q$138*$H$138</f>
        <v>0</v>
      </c>
      <c r="S138" s="122">
        <v>0</v>
      </c>
      <c r="T138" s="123">
        <f>$S$138*$H$138</f>
        <v>0</v>
      </c>
      <c r="AR138" s="72" t="s">
        <v>125</v>
      </c>
      <c r="AT138" s="72" t="s">
        <v>120</v>
      </c>
      <c r="AU138" s="72" t="s">
        <v>82</v>
      </c>
      <c r="AY138" s="6" t="s">
        <v>118</v>
      </c>
      <c r="BE138" s="124">
        <f>IF($N$138="základní",$J$138,0)</f>
        <v>0</v>
      </c>
      <c r="BF138" s="124">
        <f>IF($N$138="snížená",$J$138,0)</f>
        <v>0</v>
      </c>
      <c r="BG138" s="124">
        <f>IF($N$138="zákl. přenesená",$J$138,0)</f>
        <v>0</v>
      </c>
      <c r="BH138" s="124">
        <f>IF($N$138="sníž. přenesená",$J$138,0)</f>
        <v>0</v>
      </c>
      <c r="BI138" s="124">
        <f>IF($N$138="nulová",$J$138,0)</f>
        <v>0</v>
      </c>
      <c r="BJ138" s="72" t="s">
        <v>22</v>
      </c>
      <c r="BK138" s="124">
        <f>ROUND($I$138*$H$138,2)</f>
        <v>0</v>
      </c>
      <c r="BL138" s="72" t="s">
        <v>125</v>
      </c>
      <c r="BM138" s="72" t="s">
        <v>536</v>
      </c>
    </row>
    <row r="139" spans="2:47" s="6" customFormat="1" ht="30.75" customHeight="1">
      <c r="B139" s="22"/>
      <c r="D139" s="126" t="s">
        <v>134</v>
      </c>
      <c r="F139" s="132" t="s">
        <v>537</v>
      </c>
      <c r="L139" s="22"/>
      <c r="M139" s="48"/>
      <c r="T139" s="49"/>
      <c r="AT139" s="6" t="s">
        <v>134</v>
      </c>
      <c r="AU139" s="6" t="s">
        <v>82</v>
      </c>
    </row>
    <row r="140" spans="2:51" s="6" customFormat="1" ht="15.75" customHeight="1">
      <c r="B140" s="125"/>
      <c r="D140" s="133" t="s">
        <v>130</v>
      </c>
      <c r="E140" s="131"/>
      <c r="F140" s="127" t="s">
        <v>538</v>
      </c>
      <c r="H140" s="128">
        <v>2988.7</v>
      </c>
      <c r="L140" s="125"/>
      <c r="M140" s="129"/>
      <c r="T140" s="130"/>
      <c r="AT140" s="131" t="s">
        <v>130</v>
      </c>
      <c r="AU140" s="131" t="s">
        <v>82</v>
      </c>
      <c r="AV140" s="131" t="s">
        <v>82</v>
      </c>
      <c r="AW140" s="131" t="s">
        <v>93</v>
      </c>
      <c r="AX140" s="131" t="s">
        <v>73</v>
      </c>
      <c r="AY140" s="131" t="s">
        <v>118</v>
      </c>
    </row>
    <row r="141" spans="2:51" s="6" customFormat="1" ht="15.75" customHeight="1">
      <c r="B141" s="134"/>
      <c r="D141" s="133" t="s">
        <v>130</v>
      </c>
      <c r="E141" s="135"/>
      <c r="F141" s="136" t="s">
        <v>173</v>
      </c>
      <c r="H141" s="137">
        <v>2988.7</v>
      </c>
      <c r="L141" s="134"/>
      <c r="M141" s="138"/>
      <c r="T141" s="139"/>
      <c r="AT141" s="135" t="s">
        <v>130</v>
      </c>
      <c r="AU141" s="135" t="s">
        <v>82</v>
      </c>
      <c r="AV141" s="135" t="s">
        <v>125</v>
      </c>
      <c r="AW141" s="135" t="s">
        <v>93</v>
      </c>
      <c r="AX141" s="135" t="s">
        <v>22</v>
      </c>
      <c r="AY141" s="135" t="s">
        <v>118</v>
      </c>
    </row>
    <row r="142" spans="2:65" s="6" customFormat="1" ht="15.75" customHeight="1">
      <c r="B142" s="22"/>
      <c r="C142" s="113">
        <v>26</v>
      </c>
      <c r="D142" s="113" t="s">
        <v>120</v>
      </c>
      <c r="E142" s="114" t="s">
        <v>539</v>
      </c>
      <c r="F142" s="115" t="s">
        <v>540</v>
      </c>
      <c r="G142" s="116" t="s">
        <v>123</v>
      </c>
      <c r="H142" s="117">
        <v>889</v>
      </c>
      <c r="I142" s="118"/>
      <c r="J142" s="119">
        <f>ROUND($I$142*$H$142,2)</f>
        <v>0</v>
      </c>
      <c r="K142" s="115"/>
      <c r="L142" s="22"/>
      <c r="M142" s="120"/>
      <c r="N142" s="121" t="s">
        <v>44</v>
      </c>
      <c r="Q142" s="122">
        <v>0</v>
      </c>
      <c r="R142" s="122">
        <f>$Q$142*$H$142</f>
        <v>0</v>
      </c>
      <c r="S142" s="122">
        <v>0</v>
      </c>
      <c r="T142" s="123">
        <f>$S$142*$H$142</f>
        <v>0</v>
      </c>
      <c r="AR142" s="72" t="s">
        <v>125</v>
      </c>
      <c r="AT142" s="72" t="s">
        <v>120</v>
      </c>
      <c r="AU142" s="72" t="s">
        <v>82</v>
      </c>
      <c r="AY142" s="6" t="s">
        <v>118</v>
      </c>
      <c r="BE142" s="124">
        <f>IF($N$142="základní",$J$142,0)</f>
        <v>0</v>
      </c>
      <c r="BF142" s="124">
        <f>IF($N$142="snížená",$J$142,0)</f>
        <v>0</v>
      </c>
      <c r="BG142" s="124">
        <f>IF($N$142="zákl. přenesená",$J$142,0)</f>
        <v>0</v>
      </c>
      <c r="BH142" s="124">
        <f>IF($N$142="sníž. přenesená",$J$142,0)</f>
        <v>0</v>
      </c>
      <c r="BI142" s="124">
        <f>IF($N$142="nulová",$J$142,0)</f>
        <v>0</v>
      </c>
      <c r="BJ142" s="72" t="s">
        <v>22</v>
      </c>
      <c r="BK142" s="124">
        <f>ROUND($I$142*$H$142,2)</f>
        <v>0</v>
      </c>
      <c r="BL142" s="72" t="s">
        <v>125</v>
      </c>
      <c r="BM142" s="72" t="s">
        <v>541</v>
      </c>
    </row>
    <row r="143" spans="2:47" s="6" customFormat="1" ht="44.25" customHeight="1">
      <c r="B143" s="22"/>
      <c r="D143" s="126" t="s">
        <v>134</v>
      </c>
      <c r="F143" s="132" t="s">
        <v>542</v>
      </c>
      <c r="L143" s="22"/>
      <c r="M143" s="48"/>
      <c r="T143" s="49"/>
      <c r="AT143" s="6" t="s">
        <v>134</v>
      </c>
      <c r="AU143" s="6" t="s">
        <v>82</v>
      </c>
    </row>
    <row r="144" spans="2:51" s="6" customFormat="1" ht="15.75" customHeight="1">
      <c r="B144" s="125"/>
      <c r="D144" s="133" t="s">
        <v>130</v>
      </c>
      <c r="E144" s="131"/>
      <c r="F144" s="127" t="s">
        <v>543</v>
      </c>
      <c r="H144" s="128">
        <v>889</v>
      </c>
      <c r="L144" s="125"/>
      <c r="M144" s="129"/>
      <c r="T144" s="130"/>
      <c r="AT144" s="131" t="s">
        <v>130</v>
      </c>
      <c r="AU144" s="131" t="s">
        <v>82</v>
      </c>
      <c r="AV144" s="131" t="s">
        <v>82</v>
      </c>
      <c r="AW144" s="131" t="s">
        <v>93</v>
      </c>
      <c r="AX144" s="131" t="s">
        <v>22</v>
      </c>
      <c r="AY144" s="131" t="s">
        <v>118</v>
      </c>
    </row>
    <row r="145" spans="2:65" s="6" customFormat="1" ht="15.75" customHeight="1">
      <c r="B145" s="22"/>
      <c r="C145" s="113">
        <v>27</v>
      </c>
      <c r="D145" s="113" t="s">
        <v>120</v>
      </c>
      <c r="E145" s="114" t="s">
        <v>544</v>
      </c>
      <c r="F145" s="115" t="s">
        <v>545</v>
      </c>
      <c r="G145" s="116" t="s">
        <v>123</v>
      </c>
      <c r="H145" s="117">
        <v>2100</v>
      </c>
      <c r="I145" s="118"/>
      <c r="J145" s="119">
        <f>ROUND($I$145*$H$145,2)</f>
        <v>0</v>
      </c>
      <c r="K145" s="115"/>
      <c r="L145" s="22"/>
      <c r="M145" s="120"/>
      <c r="N145" s="121" t="s">
        <v>44</v>
      </c>
      <c r="Q145" s="122">
        <v>0</v>
      </c>
      <c r="R145" s="122">
        <f>$Q$145*$H$145</f>
        <v>0</v>
      </c>
      <c r="S145" s="122">
        <v>0</v>
      </c>
      <c r="T145" s="123">
        <f>$S$145*$H$145</f>
        <v>0</v>
      </c>
      <c r="AR145" s="72" t="s">
        <v>125</v>
      </c>
      <c r="AT145" s="72" t="s">
        <v>120</v>
      </c>
      <c r="AU145" s="72" t="s">
        <v>82</v>
      </c>
      <c r="AY145" s="6" t="s">
        <v>118</v>
      </c>
      <c r="BE145" s="124">
        <f>IF($N$145="základní",$J$145,0)</f>
        <v>0</v>
      </c>
      <c r="BF145" s="124">
        <f>IF($N$145="snížená",$J$145,0)</f>
        <v>0</v>
      </c>
      <c r="BG145" s="124">
        <f>IF($N$145="zákl. přenesená",$J$145,0)</f>
        <v>0</v>
      </c>
      <c r="BH145" s="124">
        <f>IF($N$145="sníž. přenesená",$J$145,0)</f>
        <v>0</v>
      </c>
      <c r="BI145" s="124">
        <f>IF($N$145="nulová",$J$145,0)</f>
        <v>0</v>
      </c>
      <c r="BJ145" s="72" t="s">
        <v>22</v>
      </c>
      <c r="BK145" s="124">
        <f>ROUND($I$145*$H$145,2)</f>
        <v>0</v>
      </c>
      <c r="BL145" s="72" t="s">
        <v>125</v>
      </c>
      <c r="BM145" s="72" t="s">
        <v>546</v>
      </c>
    </row>
    <row r="146" spans="2:47" s="6" customFormat="1" ht="57.75" customHeight="1">
      <c r="B146" s="22"/>
      <c r="D146" s="126" t="s">
        <v>134</v>
      </c>
      <c r="F146" s="132" t="s">
        <v>547</v>
      </c>
      <c r="L146" s="22"/>
      <c r="M146" s="48"/>
      <c r="T146" s="49"/>
      <c r="AT146" s="6" t="s">
        <v>134</v>
      </c>
      <c r="AU146" s="6" t="s">
        <v>82</v>
      </c>
    </row>
    <row r="147" spans="2:51" s="6" customFormat="1" ht="15.75" customHeight="1">
      <c r="B147" s="125"/>
      <c r="D147" s="133" t="s">
        <v>130</v>
      </c>
      <c r="E147" s="131"/>
      <c r="F147" s="127" t="s">
        <v>548</v>
      </c>
      <c r="H147" s="128">
        <v>2100</v>
      </c>
      <c r="L147" s="125"/>
      <c r="M147" s="129"/>
      <c r="T147" s="130"/>
      <c r="AT147" s="131" t="s">
        <v>130</v>
      </c>
      <c r="AU147" s="131" t="s">
        <v>82</v>
      </c>
      <c r="AV147" s="131" t="s">
        <v>82</v>
      </c>
      <c r="AW147" s="131" t="s">
        <v>93</v>
      </c>
      <c r="AX147" s="131" t="s">
        <v>73</v>
      </c>
      <c r="AY147" s="131" t="s">
        <v>118</v>
      </c>
    </row>
    <row r="148" spans="2:51" s="6" customFormat="1" ht="15.75" customHeight="1">
      <c r="B148" s="134"/>
      <c r="D148" s="133" t="s">
        <v>130</v>
      </c>
      <c r="E148" s="135"/>
      <c r="F148" s="136" t="s">
        <v>173</v>
      </c>
      <c r="H148" s="137">
        <v>2100</v>
      </c>
      <c r="L148" s="134"/>
      <c r="M148" s="138"/>
      <c r="T148" s="139"/>
      <c r="AT148" s="135" t="s">
        <v>130</v>
      </c>
      <c r="AU148" s="135" t="s">
        <v>82</v>
      </c>
      <c r="AV148" s="135" t="s">
        <v>125</v>
      </c>
      <c r="AW148" s="135" t="s">
        <v>93</v>
      </c>
      <c r="AX148" s="135" t="s">
        <v>22</v>
      </c>
      <c r="AY148" s="135" t="s">
        <v>118</v>
      </c>
    </row>
    <row r="149" spans="2:65" s="6" customFormat="1" ht="15.75" customHeight="1">
      <c r="B149" s="22"/>
      <c r="C149" s="113">
        <v>28</v>
      </c>
      <c r="D149" s="113" t="s">
        <v>120</v>
      </c>
      <c r="E149" s="114" t="s">
        <v>324</v>
      </c>
      <c r="F149" s="115" t="s">
        <v>325</v>
      </c>
      <c r="G149" s="116" t="s">
        <v>123</v>
      </c>
      <c r="H149" s="117">
        <v>100</v>
      </c>
      <c r="I149" s="118"/>
      <c r="J149" s="119">
        <f>ROUND($I$149*$H$149,2)</f>
        <v>0</v>
      </c>
      <c r="K149" s="115" t="s">
        <v>124</v>
      </c>
      <c r="L149" s="22"/>
      <c r="M149" s="120"/>
      <c r="N149" s="121" t="s">
        <v>44</v>
      </c>
      <c r="Q149" s="122">
        <v>0</v>
      </c>
      <c r="R149" s="122">
        <f>$Q$149*$H$149</f>
        <v>0</v>
      </c>
      <c r="S149" s="122">
        <v>0</v>
      </c>
      <c r="T149" s="123">
        <f>$S$149*$H$149</f>
        <v>0</v>
      </c>
      <c r="AR149" s="72" t="s">
        <v>125</v>
      </c>
      <c r="AT149" s="72" t="s">
        <v>120</v>
      </c>
      <c r="AU149" s="72" t="s">
        <v>82</v>
      </c>
      <c r="AY149" s="6" t="s">
        <v>118</v>
      </c>
      <c r="BE149" s="124">
        <f>IF($N$149="základní",$J$149,0)</f>
        <v>0</v>
      </c>
      <c r="BF149" s="124">
        <f>IF($N$149="snížená",$J$149,0)</f>
        <v>0</v>
      </c>
      <c r="BG149" s="124">
        <f>IF($N$149="zákl. přenesená",$J$149,0)</f>
        <v>0</v>
      </c>
      <c r="BH149" s="124">
        <f>IF($N$149="sníž. přenesená",$J$149,0)</f>
        <v>0</v>
      </c>
      <c r="BI149" s="124">
        <f>IF($N$149="nulová",$J$149,0)</f>
        <v>0</v>
      </c>
      <c r="BJ149" s="72" t="s">
        <v>22</v>
      </c>
      <c r="BK149" s="124">
        <f>ROUND($I$149*$H$149,2)</f>
        <v>0</v>
      </c>
      <c r="BL149" s="72" t="s">
        <v>125</v>
      </c>
      <c r="BM149" s="72" t="s">
        <v>549</v>
      </c>
    </row>
    <row r="150" spans="2:47" s="6" customFormat="1" ht="30.75" customHeight="1">
      <c r="B150" s="22"/>
      <c r="D150" s="126" t="s">
        <v>134</v>
      </c>
      <c r="F150" s="132" t="s">
        <v>550</v>
      </c>
      <c r="L150" s="22"/>
      <c r="M150" s="48"/>
      <c r="T150" s="49"/>
      <c r="AT150" s="6" t="s">
        <v>134</v>
      </c>
      <c r="AU150" s="6" t="s">
        <v>82</v>
      </c>
    </row>
    <row r="151" spans="2:51" s="6" customFormat="1" ht="15.75" customHeight="1">
      <c r="B151" s="125"/>
      <c r="D151" s="133" t="s">
        <v>130</v>
      </c>
      <c r="E151" s="131"/>
      <c r="F151" s="127" t="s">
        <v>551</v>
      </c>
      <c r="H151" s="128">
        <v>100</v>
      </c>
      <c r="L151" s="125"/>
      <c r="M151" s="129"/>
      <c r="T151" s="130"/>
      <c r="AT151" s="131" t="s">
        <v>130</v>
      </c>
      <c r="AU151" s="131" t="s">
        <v>82</v>
      </c>
      <c r="AV151" s="131" t="s">
        <v>82</v>
      </c>
      <c r="AW151" s="131" t="s">
        <v>93</v>
      </c>
      <c r="AX151" s="131" t="s">
        <v>22</v>
      </c>
      <c r="AY151" s="131" t="s">
        <v>118</v>
      </c>
    </row>
    <row r="152" spans="2:63" s="102" customFormat="1" ht="30.75" customHeight="1">
      <c r="B152" s="103"/>
      <c r="D152" s="104" t="s">
        <v>72</v>
      </c>
      <c r="E152" s="111" t="s">
        <v>153</v>
      </c>
      <c r="F152" s="111" t="s">
        <v>380</v>
      </c>
      <c r="J152" s="112">
        <f>J153+J155+J157+J159+J162+J164+J166+J168</f>
        <v>0</v>
      </c>
      <c r="L152" s="103"/>
      <c r="M152" s="107"/>
      <c r="P152" s="108">
        <f>$P$153+SUM($P$154:$P$169)</f>
        <v>0</v>
      </c>
      <c r="R152" s="108">
        <f>$R$153+SUM($R$154:$R$169)</f>
        <v>11.36501</v>
      </c>
      <c r="T152" s="109">
        <f>$T$153+SUM($T$154:$T$169)</f>
        <v>10.458</v>
      </c>
      <c r="AR152" s="104" t="s">
        <v>22</v>
      </c>
      <c r="AT152" s="104" t="s">
        <v>72</v>
      </c>
      <c r="AU152" s="104" t="s">
        <v>22</v>
      </c>
      <c r="AY152" s="104" t="s">
        <v>118</v>
      </c>
      <c r="BK152" s="110">
        <f>$BK$153+SUM($BK$154:$BK$169)</f>
        <v>0</v>
      </c>
    </row>
    <row r="153" spans="2:65" s="6" customFormat="1" ht="15.75" customHeight="1">
      <c r="B153" s="22"/>
      <c r="C153" s="113">
        <v>29</v>
      </c>
      <c r="D153" s="113" t="s">
        <v>120</v>
      </c>
      <c r="E153" s="114" t="s">
        <v>552</v>
      </c>
      <c r="F153" s="115" t="s">
        <v>553</v>
      </c>
      <c r="G153" s="116" t="s">
        <v>150</v>
      </c>
      <c r="H153" s="117">
        <v>249</v>
      </c>
      <c r="I153" s="118"/>
      <c r="J153" s="119">
        <f>ROUND($I$157*$H$157,2)</f>
        <v>0</v>
      </c>
      <c r="K153" s="115" t="s">
        <v>124</v>
      </c>
      <c r="L153" s="22"/>
      <c r="M153" s="120"/>
      <c r="N153" s="121" t="s">
        <v>44</v>
      </c>
      <c r="Q153" s="122">
        <v>9E-05</v>
      </c>
      <c r="R153" s="122">
        <f>$Q$153*$H$153</f>
        <v>0.022410000000000003</v>
      </c>
      <c r="S153" s="122">
        <v>0.042</v>
      </c>
      <c r="T153" s="123">
        <f>$S$153*$H$153</f>
        <v>10.458</v>
      </c>
      <c r="AR153" s="72" t="s">
        <v>125</v>
      </c>
      <c r="AT153" s="72" t="s">
        <v>120</v>
      </c>
      <c r="AU153" s="72" t="s">
        <v>82</v>
      </c>
      <c r="AY153" s="6" t="s">
        <v>118</v>
      </c>
      <c r="BE153" s="124">
        <f>IF($N$153="základní",$J$153,0)</f>
        <v>0</v>
      </c>
      <c r="BF153" s="124">
        <f>IF($N$153="snížená",$J$153,0)</f>
        <v>0</v>
      </c>
      <c r="BG153" s="124">
        <f>IF($N$153="zákl. přenesená",$J$153,0)</f>
        <v>0</v>
      </c>
      <c r="BH153" s="124">
        <f>IF($N$153="sníž. přenesená",$J$153,0)</f>
        <v>0</v>
      </c>
      <c r="BI153" s="124">
        <f>IF($N$153="nulová",$J$153,0)</f>
        <v>0</v>
      </c>
      <c r="BJ153" s="72" t="s">
        <v>22</v>
      </c>
      <c r="BK153" s="124">
        <f>ROUND($I$153*$H$153,2)</f>
        <v>0</v>
      </c>
      <c r="BL153" s="72" t="s">
        <v>125</v>
      </c>
      <c r="BM153" s="72" t="s">
        <v>554</v>
      </c>
    </row>
    <row r="154" spans="2:51" s="6" customFormat="1" ht="15.75" customHeight="1">
      <c r="B154" s="125"/>
      <c r="D154" s="126" t="s">
        <v>130</v>
      </c>
      <c r="E154" s="127"/>
      <c r="F154" s="127" t="s">
        <v>555</v>
      </c>
      <c r="H154" s="128">
        <v>249</v>
      </c>
      <c r="L154" s="125"/>
      <c r="M154" s="129"/>
      <c r="T154" s="130"/>
      <c r="AT154" s="131" t="s">
        <v>130</v>
      </c>
      <c r="AU154" s="131" t="s">
        <v>82</v>
      </c>
      <c r="AV154" s="131" t="s">
        <v>82</v>
      </c>
      <c r="AW154" s="131" t="s">
        <v>93</v>
      </c>
      <c r="AX154" s="131" t="s">
        <v>22</v>
      </c>
      <c r="AY154" s="131" t="s">
        <v>118</v>
      </c>
    </row>
    <row r="155" spans="2:65" s="6" customFormat="1" ht="15.75" customHeight="1">
      <c r="B155" s="22"/>
      <c r="C155" s="140">
        <v>30</v>
      </c>
      <c r="D155" s="140" t="s">
        <v>250</v>
      </c>
      <c r="E155" s="141" t="s">
        <v>556</v>
      </c>
      <c r="F155" s="142" t="s">
        <v>557</v>
      </c>
      <c r="G155" s="143" t="s">
        <v>133</v>
      </c>
      <c r="H155" s="144">
        <v>15</v>
      </c>
      <c r="I155" s="145"/>
      <c r="J155" s="146">
        <f>ROUND($I$155*$H$155,2)</f>
        <v>0</v>
      </c>
      <c r="K155" s="142" t="s">
        <v>124</v>
      </c>
      <c r="L155" s="147"/>
      <c r="M155" s="148"/>
      <c r="N155" s="149" t="s">
        <v>44</v>
      </c>
      <c r="Q155" s="122">
        <v>0.01664</v>
      </c>
      <c r="R155" s="122">
        <f>$Q$155*$H$155</f>
        <v>0.2496</v>
      </c>
      <c r="S155" s="122">
        <v>0</v>
      </c>
      <c r="T155" s="123">
        <f>$S$155*$H$155</f>
        <v>0</v>
      </c>
      <c r="AR155" s="72" t="s">
        <v>148</v>
      </c>
      <c r="AT155" s="72" t="s">
        <v>250</v>
      </c>
      <c r="AU155" s="72" t="s">
        <v>82</v>
      </c>
      <c r="AY155" s="6" t="s">
        <v>118</v>
      </c>
      <c r="BE155" s="124">
        <f>IF($N$155="základní",$J$155,0)</f>
        <v>0</v>
      </c>
      <c r="BF155" s="124">
        <f>IF($N$155="snížená",$J$155,0)</f>
        <v>0</v>
      </c>
      <c r="BG155" s="124">
        <f>IF($N$155="zákl. přenesená",$J$155,0)</f>
        <v>0</v>
      </c>
      <c r="BH155" s="124">
        <f>IF($N$155="sníž. přenesená",$J$155,0)</f>
        <v>0</v>
      </c>
      <c r="BI155" s="124">
        <f>IF($N$155="nulová",$J$155,0)</f>
        <v>0</v>
      </c>
      <c r="BJ155" s="72" t="s">
        <v>22</v>
      </c>
      <c r="BK155" s="124">
        <f>ROUND($I$155*$H$155,2)</f>
        <v>0</v>
      </c>
      <c r="BL155" s="72" t="s">
        <v>125</v>
      </c>
      <c r="BM155" s="72" t="s">
        <v>558</v>
      </c>
    </row>
    <row r="156" spans="2:47" s="6" customFormat="1" ht="30.75" customHeight="1">
      <c r="B156" s="22"/>
      <c r="D156" s="126" t="s">
        <v>134</v>
      </c>
      <c r="F156" s="132" t="s">
        <v>559</v>
      </c>
      <c r="L156" s="22"/>
      <c r="M156" s="48"/>
      <c r="T156" s="49"/>
      <c r="AT156" s="6" t="s">
        <v>134</v>
      </c>
      <c r="AU156" s="6" t="s">
        <v>82</v>
      </c>
    </row>
    <row r="157" spans="2:65" s="6" customFormat="1" ht="15.75" customHeight="1">
      <c r="B157" s="22"/>
      <c r="C157" s="113">
        <v>31</v>
      </c>
      <c r="D157" s="113" t="s">
        <v>120</v>
      </c>
      <c r="E157" s="114" t="s">
        <v>560</v>
      </c>
      <c r="F157" s="115" t="s">
        <v>561</v>
      </c>
      <c r="G157" s="116" t="s">
        <v>150</v>
      </c>
      <c r="H157" s="117">
        <v>249</v>
      </c>
      <c r="I157" s="118"/>
      <c r="J157" s="119">
        <f>ROUND($I$157*$H$157,2)</f>
        <v>0</v>
      </c>
      <c r="K157" s="115" t="s">
        <v>124</v>
      </c>
      <c r="L157" s="22"/>
      <c r="M157" s="120"/>
      <c r="N157" s="121" t="s">
        <v>44</v>
      </c>
      <c r="Q157" s="122">
        <v>0.0231</v>
      </c>
      <c r="R157" s="122">
        <f>$Q$157*$H$157</f>
        <v>5.7519</v>
      </c>
      <c r="S157" s="122">
        <v>0</v>
      </c>
      <c r="T157" s="123">
        <f>$S$157*$H$157</f>
        <v>0</v>
      </c>
      <c r="AR157" s="72" t="s">
        <v>125</v>
      </c>
      <c r="AT157" s="72" t="s">
        <v>120</v>
      </c>
      <c r="AU157" s="72" t="s">
        <v>82</v>
      </c>
      <c r="AY157" s="6" t="s">
        <v>118</v>
      </c>
      <c r="BE157" s="124">
        <f>IF($N$157="základní",$J$157,0)</f>
        <v>0</v>
      </c>
      <c r="BF157" s="124">
        <f>IF($N$157="snížená",$J$157,0)</f>
        <v>0</v>
      </c>
      <c r="BG157" s="124">
        <f>IF($N$157="zákl. přenesená",$J$157,0)</f>
        <v>0</v>
      </c>
      <c r="BH157" s="124">
        <f>IF($N$157="sníž. přenesená",$J$157,0)</f>
        <v>0</v>
      </c>
      <c r="BI157" s="124">
        <f>IF($N$157="nulová",$J$157,0)</f>
        <v>0</v>
      </c>
      <c r="BJ157" s="72" t="s">
        <v>22</v>
      </c>
      <c r="BK157" s="124">
        <f>ROUND($I$157*$H$157,2)</f>
        <v>0</v>
      </c>
      <c r="BL157" s="72" t="s">
        <v>125</v>
      </c>
      <c r="BM157" s="72" t="s">
        <v>562</v>
      </c>
    </row>
    <row r="158" spans="2:51" s="6" customFormat="1" ht="15.75" customHeight="1">
      <c r="B158" s="125"/>
      <c r="D158" s="126" t="s">
        <v>130</v>
      </c>
      <c r="E158" s="127"/>
      <c r="F158" s="127" t="s">
        <v>555</v>
      </c>
      <c r="H158" s="128">
        <v>249</v>
      </c>
      <c r="L158" s="125"/>
      <c r="M158" s="129"/>
      <c r="T158" s="130"/>
      <c r="AT158" s="131" t="s">
        <v>130</v>
      </c>
      <c r="AU158" s="131" t="s">
        <v>82</v>
      </c>
      <c r="AV158" s="131" t="s">
        <v>82</v>
      </c>
      <c r="AW158" s="131" t="s">
        <v>93</v>
      </c>
      <c r="AX158" s="131" t="s">
        <v>22</v>
      </c>
      <c r="AY158" s="131" t="s">
        <v>118</v>
      </c>
    </row>
    <row r="159" spans="2:65" s="6" customFormat="1" ht="15.75" customHeight="1">
      <c r="B159" s="22"/>
      <c r="C159" s="113">
        <v>32</v>
      </c>
      <c r="D159" s="113" t="s">
        <v>120</v>
      </c>
      <c r="E159" s="114" t="s">
        <v>199</v>
      </c>
      <c r="F159" s="115" t="s">
        <v>200</v>
      </c>
      <c r="G159" s="116" t="s">
        <v>123</v>
      </c>
      <c r="H159" s="117">
        <v>1500</v>
      </c>
      <c r="I159" s="118"/>
      <c r="J159" s="119">
        <f>ROUND($I$159*$H$159,2)</f>
        <v>0</v>
      </c>
      <c r="K159" s="115" t="s">
        <v>124</v>
      </c>
      <c r="L159" s="22"/>
      <c r="M159" s="120"/>
      <c r="N159" s="121" t="s">
        <v>44</v>
      </c>
      <c r="Q159" s="122">
        <v>0.00356</v>
      </c>
      <c r="R159" s="122">
        <f>$Q$159*$H$159</f>
        <v>5.34</v>
      </c>
      <c r="S159" s="122">
        <v>0</v>
      </c>
      <c r="T159" s="123">
        <f>$S$159*$H$159</f>
        <v>0</v>
      </c>
      <c r="AR159" s="72" t="s">
        <v>125</v>
      </c>
      <c r="AT159" s="72" t="s">
        <v>120</v>
      </c>
      <c r="AU159" s="72" t="s">
        <v>82</v>
      </c>
      <c r="AY159" s="6" t="s">
        <v>118</v>
      </c>
      <c r="BE159" s="124">
        <f>IF($N$159="základní",$J$159,0)</f>
        <v>0</v>
      </c>
      <c r="BF159" s="124">
        <f>IF($N$159="snížená",$J$159,0)</f>
        <v>0</v>
      </c>
      <c r="BG159" s="124">
        <f>IF($N$159="zákl. přenesená",$J$159,0)</f>
        <v>0</v>
      </c>
      <c r="BH159" s="124">
        <f>IF($N$159="sníž. přenesená",$J$159,0)</f>
        <v>0</v>
      </c>
      <c r="BI159" s="124">
        <f>IF($N$159="nulová",$J$159,0)</f>
        <v>0</v>
      </c>
      <c r="BJ159" s="72" t="s">
        <v>22</v>
      </c>
      <c r="BK159" s="124">
        <f>ROUND($I$159*$H$159,2)</f>
        <v>0</v>
      </c>
      <c r="BL159" s="72" t="s">
        <v>125</v>
      </c>
      <c r="BM159" s="72" t="s">
        <v>563</v>
      </c>
    </row>
    <row r="160" spans="2:47" s="6" customFormat="1" ht="30.75" customHeight="1">
      <c r="B160" s="22"/>
      <c r="D160" s="126" t="s">
        <v>134</v>
      </c>
      <c r="F160" s="132" t="s">
        <v>564</v>
      </c>
      <c r="L160" s="22"/>
      <c r="M160" s="48"/>
      <c r="T160" s="49"/>
      <c r="AT160" s="6" t="s">
        <v>134</v>
      </c>
      <c r="AU160" s="6" t="s">
        <v>82</v>
      </c>
    </row>
    <row r="161" spans="2:51" s="6" customFormat="1" ht="15.75" customHeight="1">
      <c r="B161" s="125"/>
      <c r="D161" s="133" t="s">
        <v>130</v>
      </c>
      <c r="E161" s="131"/>
      <c r="F161" s="127" t="s">
        <v>565</v>
      </c>
      <c r="H161" s="128">
        <v>1500</v>
      </c>
      <c r="L161" s="125"/>
      <c r="M161" s="129"/>
      <c r="T161" s="130"/>
      <c r="AT161" s="131" t="s">
        <v>130</v>
      </c>
      <c r="AU161" s="131" t="s">
        <v>82</v>
      </c>
      <c r="AV161" s="131" t="s">
        <v>82</v>
      </c>
      <c r="AW161" s="131" t="s">
        <v>93</v>
      </c>
      <c r="AX161" s="131" t="s">
        <v>22</v>
      </c>
      <c r="AY161" s="131" t="s">
        <v>118</v>
      </c>
    </row>
    <row r="162" spans="2:65" s="6" customFormat="1" ht="15.75" customHeight="1">
      <c r="B162" s="22"/>
      <c r="C162" s="113">
        <v>33</v>
      </c>
      <c r="D162" s="113" t="s">
        <v>120</v>
      </c>
      <c r="E162" s="114" t="s">
        <v>566</v>
      </c>
      <c r="F162" s="115" t="s">
        <v>567</v>
      </c>
      <c r="G162" s="116" t="s">
        <v>123</v>
      </c>
      <c r="H162" s="117">
        <v>1500</v>
      </c>
      <c r="I162" s="118"/>
      <c r="J162" s="119">
        <f>ROUND($I$162*$H$162,2)</f>
        <v>0</v>
      </c>
      <c r="K162" s="115" t="s">
        <v>124</v>
      </c>
      <c r="L162" s="22"/>
      <c r="M162" s="120"/>
      <c r="N162" s="121" t="s">
        <v>44</v>
      </c>
      <c r="Q162" s="122">
        <v>0</v>
      </c>
      <c r="R162" s="122">
        <f>$Q$162*$H$162</f>
        <v>0</v>
      </c>
      <c r="S162" s="122">
        <v>0</v>
      </c>
      <c r="T162" s="123">
        <f>$S$162*$H$162</f>
        <v>0</v>
      </c>
      <c r="AR162" s="72" t="s">
        <v>125</v>
      </c>
      <c r="AT162" s="72" t="s">
        <v>120</v>
      </c>
      <c r="AU162" s="72" t="s">
        <v>82</v>
      </c>
      <c r="AY162" s="6" t="s">
        <v>118</v>
      </c>
      <c r="BE162" s="124">
        <f>IF($N$162="základní",$J$162,0)</f>
        <v>0</v>
      </c>
      <c r="BF162" s="124">
        <f>IF($N$162="snížená",$J$162,0)</f>
        <v>0</v>
      </c>
      <c r="BG162" s="124">
        <f>IF($N$162="zákl. přenesená",$J$162,0)</f>
        <v>0</v>
      </c>
      <c r="BH162" s="124">
        <f>IF($N$162="sníž. přenesená",$J$162,0)</f>
        <v>0</v>
      </c>
      <c r="BI162" s="124">
        <f>IF($N$162="nulová",$J$162,0)</f>
        <v>0</v>
      </c>
      <c r="BJ162" s="72" t="s">
        <v>22</v>
      </c>
      <c r="BK162" s="124">
        <f>ROUND($I$162*$H$162,2)</f>
        <v>0</v>
      </c>
      <c r="BL162" s="72" t="s">
        <v>125</v>
      </c>
      <c r="BM162" s="72" t="s">
        <v>568</v>
      </c>
    </row>
    <row r="163" spans="2:51" s="6" customFormat="1" ht="15.75" customHeight="1">
      <c r="B163" s="125"/>
      <c r="D163" s="126" t="s">
        <v>130</v>
      </c>
      <c r="E163" s="127"/>
      <c r="F163" s="127" t="s">
        <v>569</v>
      </c>
      <c r="H163" s="128">
        <v>1500</v>
      </c>
      <c r="L163" s="125"/>
      <c r="M163" s="129"/>
      <c r="T163" s="130"/>
      <c r="AT163" s="131" t="s">
        <v>130</v>
      </c>
      <c r="AU163" s="131" t="s">
        <v>82</v>
      </c>
      <c r="AV163" s="131" t="s">
        <v>82</v>
      </c>
      <c r="AW163" s="131" t="s">
        <v>93</v>
      </c>
      <c r="AX163" s="131" t="s">
        <v>22</v>
      </c>
      <c r="AY163" s="131" t="s">
        <v>118</v>
      </c>
    </row>
    <row r="164" spans="2:65" s="6" customFormat="1" ht="15.75" customHeight="1">
      <c r="B164" s="22"/>
      <c r="C164" s="113">
        <v>34</v>
      </c>
      <c r="D164" s="113" t="s">
        <v>120</v>
      </c>
      <c r="E164" s="114" t="s">
        <v>456</v>
      </c>
      <c r="F164" s="115" t="s">
        <v>457</v>
      </c>
      <c r="G164" s="116" t="s">
        <v>150</v>
      </c>
      <c r="H164" s="117">
        <v>10</v>
      </c>
      <c r="I164" s="118"/>
      <c r="J164" s="119">
        <f>ROUND($I$164*$H$164,2)</f>
        <v>0</v>
      </c>
      <c r="K164" s="115" t="s">
        <v>124</v>
      </c>
      <c r="L164" s="22"/>
      <c r="M164" s="120"/>
      <c r="N164" s="121" t="s">
        <v>44</v>
      </c>
      <c r="Q164" s="122">
        <v>0.00011</v>
      </c>
      <c r="R164" s="122">
        <f>$Q$164*$H$164</f>
        <v>0.0011</v>
      </c>
      <c r="S164" s="122">
        <v>0</v>
      </c>
      <c r="T164" s="123">
        <f>$S$164*$H$164</f>
        <v>0</v>
      </c>
      <c r="AR164" s="72" t="s">
        <v>125</v>
      </c>
      <c r="AT164" s="72" t="s">
        <v>120</v>
      </c>
      <c r="AU164" s="72" t="s">
        <v>82</v>
      </c>
      <c r="AY164" s="6" t="s">
        <v>118</v>
      </c>
      <c r="BE164" s="124">
        <f>IF($N$164="základní",$J$164,0)</f>
        <v>0</v>
      </c>
      <c r="BF164" s="124">
        <f>IF($N$164="snížená",$J$164,0)</f>
        <v>0</v>
      </c>
      <c r="BG164" s="124">
        <f>IF($N$164="zákl. přenesená",$J$164,0)</f>
        <v>0</v>
      </c>
      <c r="BH164" s="124">
        <f>IF($N$164="sníž. přenesená",$J$164,0)</f>
        <v>0</v>
      </c>
      <c r="BI164" s="124">
        <f>IF($N$164="nulová",$J$164,0)</f>
        <v>0</v>
      </c>
      <c r="BJ164" s="72" t="s">
        <v>22</v>
      </c>
      <c r="BK164" s="124">
        <f>ROUND($I$164*$H$164,2)</f>
        <v>0</v>
      </c>
      <c r="BL164" s="72" t="s">
        <v>125</v>
      </c>
      <c r="BM164" s="72" t="s">
        <v>570</v>
      </c>
    </row>
    <row r="165" spans="2:51" s="6" customFormat="1" ht="15.75" customHeight="1">
      <c r="B165" s="125"/>
      <c r="D165" s="126" t="s">
        <v>130</v>
      </c>
      <c r="E165" s="127"/>
      <c r="F165" s="127" t="s">
        <v>419</v>
      </c>
      <c r="H165" s="128">
        <v>10</v>
      </c>
      <c r="L165" s="125"/>
      <c r="M165" s="129"/>
      <c r="T165" s="130"/>
      <c r="AT165" s="131" t="s">
        <v>130</v>
      </c>
      <c r="AU165" s="131" t="s">
        <v>82</v>
      </c>
      <c r="AV165" s="131" t="s">
        <v>82</v>
      </c>
      <c r="AW165" s="131" t="s">
        <v>93</v>
      </c>
      <c r="AX165" s="131" t="s">
        <v>22</v>
      </c>
      <c r="AY165" s="131" t="s">
        <v>118</v>
      </c>
    </row>
    <row r="166" spans="2:65" s="6" customFormat="1" ht="15.75" customHeight="1">
      <c r="B166" s="22"/>
      <c r="C166" s="113">
        <v>35</v>
      </c>
      <c r="D166" s="113" t="s">
        <v>120</v>
      </c>
      <c r="E166" s="114" t="s">
        <v>452</v>
      </c>
      <c r="F166" s="115" t="s">
        <v>453</v>
      </c>
      <c r="G166" s="116" t="s">
        <v>150</v>
      </c>
      <c r="H166" s="117">
        <v>10</v>
      </c>
      <c r="I166" s="118"/>
      <c r="J166" s="119">
        <f>ROUND($I$166*$H$166,2)</f>
        <v>0</v>
      </c>
      <c r="K166" s="115" t="s">
        <v>124</v>
      </c>
      <c r="L166" s="22"/>
      <c r="M166" s="120"/>
      <c r="N166" s="121" t="s">
        <v>44</v>
      </c>
      <c r="Q166" s="122">
        <v>0</v>
      </c>
      <c r="R166" s="122">
        <f>$Q$166*$H$166</f>
        <v>0</v>
      </c>
      <c r="S166" s="122">
        <v>0</v>
      </c>
      <c r="T166" s="123">
        <f>$S$166*$H$166</f>
        <v>0</v>
      </c>
      <c r="AR166" s="72" t="s">
        <v>125</v>
      </c>
      <c r="AT166" s="72" t="s">
        <v>120</v>
      </c>
      <c r="AU166" s="72" t="s">
        <v>82</v>
      </c>
      <c r="AY166" s="6" t="s">
        <v>118</v>
      </c>
      <c r="BE166" s="124">
        <f>IF($N$166="základní",$J$166,0)</f>
        <v>0</v>
      </c>
      <c r="BF166" s="124">
        <f>IF($N$166="snížená",$J$166,0)</f>
        <v>0</v>
      </c>
      <c r="BG166" s="124">
        <f>IF($N$166="zákl. přenesená",$J$166,0)</f>
        <v>0</v>
      </c>
      <c r="BH166" s="124">
        <f>IF($N$166="sníž. přenesená",$J$166,0)</f>
        <v>0</v>
      </c>
      <c r="BI166" s="124">
        <f>IF($N$166="nulová",$J$166,0)</f>
        <v>0</v>
      </c>
      <c r="BJ166" s="72" t="s">
        <v>22</v>
      </c>
      <c r="BK166" s="124">
        <f>ROUND($I$166*$H$166,2)</f>
        <v>0</v>
      </c>
      <c r="BL166" s="72" t="s">
        <v>125</v>
      </c>
      <c r="BM166" s="72" t="s">
        <v>571</v>
      </c>
    </row>
    <row r="167" spans="2:51" s="6" customFormat="1" ht="15.75" customHeight="1">
      <c r="B167" s="125"/>
      <c r="D167" s="126" t="s">
        <v>130</v>
      </c>
      <c r="E167" s="127"/>
      <c r="F167" s="127" t="s">
        <v>419</v>
      </c>
      <c r="H167" s="128">
        <v>10</v>
      </c>
      <c r="J167" s="119"/>
      <c r="L167" s="125"/>
      <c r="M167" s="129"/>
      <c r="T167" s="130"/>
      <c r="AT167" s="131" t="s">
        <v>130</v>
      </c>
      <c r="AU167" s="131" t="s">
        <v>82</v>
      </c>
      <c r="AV167" s="131" t="s">
        <v>82</v>
      </c>
      <c r="AW167" s="131" t="s">
        <v>93</v>
      </c>
      <c r="AX167" s="131" t="s">
        <v>22</v>
      </c>
      <c r="AY167" s="131" t="s">
        <v>118</v>
      </c>
    </row>
    <row r="168" spans="2:65" s="6" customFormat="1" ht="15.75" customHeight="1">
      <c r="B168" s="22"/>
      <c r="C168" s="113">
        <v>36</v>
      </c>
      <c r="D168" s="113" t="s">
        <v>120</v>
      </c>
      <c r="E168" s="114" t="s">
        <v>469</v>
      </c>
      <c r="F168" s="159" t="s">
        <v>582</v>
      </c>
      <c r="G168" s="160" t="s">
        <v>583</v>
      </c>
      <c r="H168" s="117">
        <v>1</v>
      </c>
      <c r="I168" s="118"/>
      <c r="J168" s="119">
        <f>ROUND($I$168*$H$168,2)</f>
        <v>0</v>
      </c>
      <c r="K168" s="115"/>
      <c r="L168" s="22"/>
      <c r="M168" s="120"/>
      <c r="N168" s="121" t="s">
        <v>44</v>
      </c>
      <c r="Q168" s="122">
        <v>0</v>
      </c>
      <c r="R168" s="122">
        <f>$Q$271*$H$271</f>
        <v>0</v>
      </c>
      <c r="S168" s="122">
        <v>0</v>
      </c>
      <c r="T168" s="123">
        <f>$S$271*$H$271</f>
        <v>0</v>
      </c>
      <c r="AR168" s="72" t="s">
        <v>125</v>
      </c>
      <c r="AT168" s="72" t="s">
        <v>120</v>
      </c>
      <c r="AU168" s="72" t="s">
        <v>82</v>
      </c>
      <c r="AY168" s="6" t="s">
        <v>118</v>
      </c>
      <c r="BE168" s="124">
        <f>IF($N$271="základní",$J$271,0)</f>
        <v>0</v>
      </c>
      <c r="BF168" s="124">
        <f>IF($N$271="snížená",$J$271,0)</f>
        <v>0</v>
      </c>
      <c r="BG168" s="124">
        <f>IF($N$271="zákl. přenesená",$J$271,0)</f>
        <v>0</v>
      </c>
      <c r="BH168" s="124">
        <f>IF($N$271="sníž. přenesená",$J$271,0)</f>
        <v>0</v>
      </c>
      <c r="BI168" s="124">
        <f>IF($N$271="nulová",$J$271,0)</f>
        <v>0</v>
      </c>
      <c r="BJ168" s="72" t="s">
        <v>22</v>
      </c>
      <c r="BK168" s="124">
        <f>ROUND($I$271*$H$271,2)</f>
        <v>0</v>
      </c>
      <c r="BL168" s="72" t="s">
        <v>125</v>
      </c>
      <c r="BM168" s="72" t="s">
        <v>471</v>
      </c>
    </row>
    <row r="169" spans="2:51" s="6" customFormat="1" ht="15.75" customHeight="1">
      <c r="B169" s="125"/>
      <c r="D169" s="126"/>
      <c r="E169" s="127"/>
      <c r="F169" s="127"/>
      <c r="H169" s="128"/>
      <c r="L169" s="125"/>
      <c r="M169" s="129"/>
      <c r="T169" s="130"/>
      <c r="AT169" s="131"/>
      <c r="AU169" s="131"/>
      <c r="AV169" s="131"/>
      <c r="AW169" s="131"/>
      <c r="AX169" s="131"/>
      <c r="AY169" s="131"/>
    </row>
    <row r="170" spans="2:12" s="6" customFormat="1" ht="7.5" customHeight="1">
      <c r="B170" s="36"/>
      <c r="C170" s="37"/>
      <c r="D170" s="37"/>
      <c r="E170" s="37"/>
      <c r="F170" s="37"/>
      <c r="G170" s="37"/>
      <c r="H170" s="37"/>
      <c r="I170" s="37"/>
      <c r="J170" s="37"/>
      <c r="K170" s="37"/>
      <c r="L170" s="22"/>
    </row>
    <row r="288" s="2" customFormat="1" ht="14.25" customHeight="1"/>
  </sheetData>
  <sheetProtection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cp:lastPrinted>2015-01-13T06:05:57Z</cp:lastPrinted>
  <dcterms:modified xsi:type="dcterms:W3CDTF">2015-01-19T08:12:20Z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