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01 III_21411 Dolní D..." sheetId="2" r:id="rId2"/>
  </sheets>
  <definedNames>
    <definedName name="_xlnm._FilterDatabase" localSheetId="1" hidden="1">'01 - 01 III_21411 Dolní D...'!$C$79:$K$79</definedName>
    <definedName name="_xlnm.Print_Titles" localSheetId="1">'01 - 01 III_21411 Dolní D...'!$79:$79</definedName>
    <definedName name="_xlnm.Print_Titles" localSheetId="0">'Rekapitulace stavby'!$49:$49</definedName>
    <definedName name="_xlnm.Print_Area" localSheetId="1">'01 - 01 III_21411 Dolní D...'!$C$4:$J$36,'01 - 01 III_21411 Dolní D...'!$C$42:$J$61,'01 - 01 III_21411 Dolní D...'!$C$67:$K$104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<sst xmlns="http://schemas.openxmlformats.org/spreadsheetml/2006/main" count="462" uniqueCount="190">
  <si>
    <t>Export VZ</t>
  </si>
  <si>
    <t>List obsahuje:</t>
  </si>
  <si>
    <t>3.0</t>
  </si>
  <si>
    <t>ODOM</t>
  </si>
  <si>
    <t>False</t>
  </si>
  <si>
    <t>{05611EF7-63AA-4C08-B113-F63718680DAA}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</si>
  <si>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</si>
  <si>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</si>
  <si>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</si>
  <si>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</si>
  <si>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</si>
  <si>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</si>
  <si>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</si>
  <si>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</si>
  <si>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</si>
  <si>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1082014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</si>
  <si>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</si>
  <si>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</si>
  <si>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silnic v okrese Cheb</t>
  </si>
  <si>
    <t>0,1</t>
  </si>
  <si>
    <t>KSO:</t>
  </si>
  <si>
    <t>822</t>
  </si>
  <si>
    <t>CC-CZ:</t>
  </si>
  <si>
    <t>2</t>
  </si>
  <si>
    <t>1</t>
  </si>
  <si>
    <t>Místo:</t>
  </si>
  <si>
    <t xml:space="preserve"> </t>
  </si>
  <si>
    <t>Datum:</t>
  </si>
  <si>
    <t>15.01.2015</t>
  </si>
  <si>
    <t>10</t>
  </si>
  <si>
    <t>CZ-CPV:</t>
  </si>
  <si>
    <t>45000000-7</t>
  </si>
  <si>
    <t>CZ-CPA:</t>
  </si>
  <si>
    <t>42</t>
  </si>
  <si>
    <t>100</t>
  </si>
  <si>
    <t>Zadavatel:</t>
  </si>
  <si>
    <t>IČ:</t>
  </si>
  <si>
    <t>KSUS KK, Chebská 282, Sokolov</t>
  </si>
  <si>
    <t>DIČ:</t>
  </si>
  <si>
    <t>Uchazeč:</t>
  </si>
  <si>
    <t>Vyplň údaj</t>
  </si>
  <si>
    <t>Projektant:</t>
  </si>
  <si>
    <t>DSVA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</si>
  <si>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</si>
  <si>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</si>
  <si>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</si>
  <si>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</si>
  <si>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</si>
  <si>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</si>
  <si>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</si>
  <si>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</si>
  <si>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</si>
  <si>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</si>
  <si>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</si>
  <si>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</si>
  <si>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</si>
  <si>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</si>
  <si>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</si>
  <si>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</si>
  <si>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</si>
  <si>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</si>
  <si>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</si>
  <si>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</si>
  <si>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</si>
  <si>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</si>
  <si>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</si>
  <si>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</si>
  <si>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</si>
  <si>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</si>
  <si>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</si>
  <si>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</si>
  <si>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</si>
  <si>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</si>
  <si>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</si>
  <si>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</si>
  <si>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</si>
  <si>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</si>
  <si>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</si>
  <si>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</si>
  <si>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</si>
  <si>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</si>
  <si>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</si>
  <si>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</si>
  <si>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</si>
  <si>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01 III/21411 Dolní Dvory - Maškov</t>
  </si>
  <si>
    <t>STA</t>
  </si>
  <si>
    <t>{AF91C712-A463-4759-8BF6-78295DFC1FD6}</t>
  </si>
  <si>
    <t>Zpět na list:</t>
  </si>
  <si>
    <t>KRYCÍ LIST SOUPISU</t>
  </si>
  <si>
    <t>Objekt:</t>
  </si>
  <si>
    <t>01 - 01 III/21411 Dolní Dvory - Maškov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</si>
  <si>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</si>
  <si>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</si>
  <si>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</si>
  <si>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</si>
  <si>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</si>
  <si>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</si>
  <si>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5 - Komunikace</t>
  </si>
  <si>
    <t xml:space="preserve">    9 - Ostatní konstrukce a práce</t>
  </si>
  <si>
    <t xml:space="preserve">      41 - Přípravné práce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</si>
  <si>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</si>
  <si>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</si>
  <si>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</si>
  <si>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</si>
  <si>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</si>
  <si>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</si>
  <si>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</si>
  <si>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</si>
  <si>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</si>
  <si>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</si>
  <si>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</si>
  <si>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</si>
  <si>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</si>
  <si>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</si>
  <si>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</si>
  <si>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</si>
  <si>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</si>
  <si>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</si>
  <si>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5</t>
  </si>
  <si>
    <t>Komunikace</t>
  </si>
  <si>
    <t>K</t>
  </si>
  <si>
    <t>113154122</t>
  </si>
  <si>
    <t>m2</t>
  </si>
  <si>
    <t>CS ÚRS 2014 01</t>
  </si>
  <si>
    <t>4</t>
  </si>
  <si>
    <t>2062169926</t>
  </si>
  <si>
    <t>155282212</t>
  </si>
  <si>
    <t>Očištění ploch po frezování</t>
  </si>
  <si>
    <t>981326878</t>
  </si>
  <si>
    <t>3</t>
  </si>
  <si>
    <t>576143211</t>
  </si>
  <si>
    <t>Asfaltový koberec mastixový SMA 11S (AKMS) tl 50 mm 11S 25/55-60</t>
  </si>
  <si>
    <t>-1735939660</t>
  </si>
  <si>
    <t>631319232</t>
  </si>
  <si>
    <t>trojrozměrná výztužná vlákna pro objemové vyztužení 0,5 kg/t ČSN EN 13108-5 50 mm</t>
  </si>
  <si>
    <t>m3</t>
  </si>
  <si>
    <t>115219668</t>
  </si>
  <si>
    <t>P</t>
  </si>
  <si>
    <t>Poznámka k položce:
nákup,doprava,promíchání,ostatní, např. eMzet s.r.o.</t>
  </si>
  <si>
    <t>VV</t>
  </si>
  <si>
    <t>440*0,5</t>
  </si>
  <si>
    <t>Součet</t>
  </si>
  <si>
    <t>573211111</t>
  </si>
  <si>
    <t>Postřik živičný spojovací z asfaltu PS EKM v množství do 0,30 kg/m2</t>
  </si>
  <si>
    <t>185285056</t>
  </si>
  <si>
    <t>9</t>
  </si>
  <si>
    <t>Ostatní konstrukce a práce</t>
  </si>
  <si>
    <t>6</t>
  </si>
  <si>
    <t>919735111</t>
  </si>
  <si>
    <t>Řezání stávajícího živičného krytu hl do 50 mm</t>
  </si>
  <si>
    <t>m</t>
  </si>
  <si>
    <t>-132846888</t>
  </si>
  <si>
    <t>7</t>
  </si>
  <si>
    <t>599141111</t>
  </si>
  <si>
    <t>Vyplnění spár živičnou zálivkou</t>
  </si>
  <si>
    <t>176662516</t>
  </si>
  <si>
    <t>8</t>
  </si>
  <si>
    <t>569951133</t>
  </si>
  <si>
    <t>Zpevnění krajnic asfaltovým recyklátem tl 150 mm</t>
  </si>
  <si>
    <t>-1541249783</t>
  </si>
  <si>
    <t>572531131</t>
  </si>
  <si>
    <t>Oprava trhlin podélných a příčných asfaltovou sanační hmotou š do 40 mm - předpoklad</t>
  </si>
  <si>
    <t>-49844432</t>
  </si>
  <si>
    <t>915111112</t>
  </si>
  <si>
    <t xml:space="preserve">Vodorovné dopravní značení šířky 125 mm retroreflexní bílou barvou dělící čáry </t>
  </si>
  <si>
    <t>CS ÚRS 2012 02</t>
  </si>
  <si>
    <t>-1271589405</t>
  </si>
  <si>
    <t>Poznámka k položce:
včetně předznačení</t>
  </si>
  <si>
    <t>535</t>
  </si>
  <si>
    <t>11</t>
  </si>
  <si>
    <t>915121112</t>
  </si>
  <si>
    <t>Vodorovné dopravní značení šířky 250 mm retroreflexní bílou barvou vodící čáry</t>
  </si>
  <si>
    <t>-1204792504</t>
  </si>
  <si>
    <t>41</t>
  </si>
  <si>
    <t>Přípravné práce</t>
  </si>
  <si>
    <t>070001000</t>
  </si>
  <si>
    <t>Dopravně inženýrské opatření DIO</t>
  </si>
  <si>
    <t>kpl</t>
  </si>
  <si>
    <t>1024</t>
  </si>
  <si>
    <t>735459774</t>
  </si>
  <si>
    <t>Poznámka k položce:
DIO po dobu výstavby vč. zvláštního užívání komunikace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</si>
  <si>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</si>
  <si>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</si>
  <si>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</si>
  <si>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</si>
  <si>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</si>
  <si>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</si>
  <si>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</si>
  <si>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 xml:space="preserve">Frézování živičného krytu tl 40 mm  bez překážek v trase, vč. naložení, materiál bude prodán zhotoviteli na základě kupní smlouvy </t>
  </si>
  <si>
    <t xml:space="preserve">              STAVBA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</si>
</sst>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b/>
      <sz val="2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9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top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5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29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6" fillId="33" borderId="0" xfId="36" applyFill="1" applyAlignment="1">
      <alignment horizontal="left" vertical="top"/>
    </xf>
    <xf numFmtId="0" fontId="71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2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0" borderId="36" xfId="0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3" fillId="35" borderId="0" xfId="0" applyFont="1" applyFill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2" fillId="33" borderId="0" xfId="36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top"/>
    </xf>
    <xf numFmtId="0" fontId="52" fillId="0" borderId="14" xfId="0" applyFont="1" applyBorder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89F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22B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89F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22B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V4" sqref="V4:AQ4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9" t="s">
        <v>0</v>
      </c>
      <c r="B1" s="150"/>
      <c r="C1" s="150"/>
      <c r="D1" s="151" t="s">
        <v>1</v>
      </c>
      <c r="E1" s="150"/>
      <c r="F1" s="150"/>
      <c r="G1" s="150"/>
      <c r="H1" s="150"/>
      <c r="I1" s="150"/>
      <c r="J1" s="150"/>
      <c r="K1" s="152" t="s">
        <v>181</v>
      </c>
      <c r="L1" s="152"/>
      <c r="M1" s="152"/>
      <c r="N1" s="152"/>
      <c r="O1" s="152"/>
      <c r="P1" s="152"/>
      <c r="Q1" s="152"/>
      <c r="R1" s="152"/>
      <c r="S1" s="152"/>
      <c r="T1" s="150"/>
      <c r="U1" s="150"/>
      <c r="V1" s="150"/>
      <c r="W1" s="152" t="s">
        <v>182</v>
      </c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4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78" t="s">
        <v>6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V4" s="189" t="s">
        <v>189</v>
      </c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90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158" t="s">
        <v>15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Q5" s="12"/>
      <c r="BE5" s="154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159" t="s">
        <v>18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Q6" s="12"/>
      <c r="BE6" s="155"/>
      <c r="BS6" s="6" t="s">
        <v>19</v>
      </c>
    </row>
    <row r="7" spans="2:71" s="2" customFormat="1" ht="15" customHeight="1">
      <c r="B7" s="10"/>
      <c r="D7" s="18" t="s">
        <v>20</v>
      </c>
      <c r="K7" s="16" t="s">
        <v>21</v>
      </c>
      <c r="AK7" s="18" t="s">
        <v>22</v>
      </c>
      <c r="AN7" s="16" t="s">
        <v>23</v>
      </c>
      <c r="AQ7" s="12"/>
      <c r="BE7" s="155"/>
      <c r="BS7" s="6" t="s">
        <v>24</v>
      </c>
    </row>
    <row r="8" spans="2:71" s="2" customFormat="1" ht="15" customHeight="1">
      <c r="B8" s="10"/>
      <c r="D8" s="18" t="s">
        <v>25</v>
      </c>
      <c r="K8" s="16" t="s">
        <v>26</v>
      </c>
      <c r="AK8" s="18" t="s">
        <v>27</v>
      </c>
      <c r="AN8" s="19" t="s">
        <v>28</v>
      </c>
      <c r="AQ8" s="12"/>
      <c r="BE8" s="155"/>
      <c r="BS8" s="6" t="s">
        <v>29</v>
      </c>
    </row>
    <row r="9" spans="2:71" s="2" customFormat="1" ht="30" customHeight="1">
      <c r="B9" s="10"/>
      <c r="D9" s="15" t="s">
        <v>30</v>
      </c>
      <c r="K9" s="20" t="s">
        <v>31</v>
      </c>
      <c r="AK9" s="15" t="s">
        <v>32</v>
      </c>
      <c r="AN9" s="20" t="s">
        <v>33</v>
      </c>
      <c r="AQ9" s="12"/>
      <c r="BE9" s="155"/>
      <c r="BS9" s="6" t="s">
        <v>34</v>
      </c>
    </row>
    <row r="10" spans="2:71" s="2" customFormat="1" ht="15" customHeight="1">
      <c r="B10" s="10"/>
      <c r="D10" s="18" t="s">
        <v>35</v>
      </c>
      <c r="AK10" s="18" t="s">
        <v>36</v>
      </c>
      <c r="AN10" s="16"/>
      <c r="AQ10" s="12"/>
      <c r="BE10" s="155"/>
      <c r="BS10" s="6" t="s">
        <v>19</v>
      </c>
    </row>
    <row r="11" spans="2:71" s="2" customFormat="1" ht="19.5" customHeight="1">
      <c r="B11" s="10"/>
      <c r="E11" s="16" t="s">
        <v>37</v>
      </c>
      <c r="AK11" s="18" t="s">
        <v>38</v>
      </c>
      <c r="AN11" s="16"/>
      <c r="AQ11" s="12"/>
      <c r="BE11" s="155"/>
      <c r="BS11" s="6" t="s">
        <v>19</v>
      </c>
    </row>
    <row r="12" spans="2:71" s="2" customFormat="1" ht="7.5" customHeight="1">
      <c r="B12" s="10"/>
      <c r="AQ12" s="12"/>
      <c r="BE12" s="155"/>
      <c r="BS12" s="6" t="s">
        <v>19</v>
      </c>
    </row>
    <row r="13" spans="2:71" s="2" customFormat="1" ht="15" customHeight="1">
      <c r="B13" s="10"/>
      <c r="D13" s="18" t="s">
        <v>39</v>
      </c>
      <c r="AK13" s="18" t="s">
        <v>36</v>
      </c>
      <c r="AN13" s="21" t="s">
        <v>40</v>
      </c>
      <c r="AQ13" s="12"/>
      <c r="BE13" s="155"/>
      <c r="BS13" s="6" t="s">
        <v>19</v>
      </c>
    </row>
    <row r="14" spans="2:71" s="2" customFormat="1" ht="15.75" customHeight="1">
      <c r="B14" s="10"/>
      <c r="E14" s="160" t="s">
        <v>40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8" t="s">
        <v>38</v>
      </c>
      <c r="AN14" s="21" t="s">
        <v>40</v>
      </c>
      <c r="AQ14" s="12"/>
      <c r="BE14" s="155"/>
      <c r="BS14" s="6" t="s">
        <v>19</v>
      </c>
    </row>
    <row r="15" spans="2:71" s="2" customFormat="1" ht="7.5" customHeight="1">
      <c r="B15" s="10"/>
      <c r="AQ15" s="12"/>
      <c r="BE15" s="155"/>
      <c r="BS15" s="6" t="s">
        <v>4</v>
      </c>
    </row>
    <row r="16" spans="2:71" s="2" customFormat="1" ht="15" customHeight="1">
      <c r="B16" s="10"/>
      <c r="D16" s="18" t="s">
        <v>41</v>
      </c>
      <c r="AK16" s="18" t="s">
        <v>36</v>
      </c>
      <c r="AN16" s="16"/>
      <c r="AQ16" s="12"/>
      <c r="BE16" s="155"/>
      <c r="BS16" s="6" t="s">
        <v>4</v>
      </c>
    </row>
    <row r="17" spans="2:71" s="2" customFormat="1" ht="19.5" customHeight="1">
      <c r="B17" s="10"/>
      <c r="E17" s="16" t="s">
        <v>42</v>
      </c>
      <c r="AK17" s="18" t="s">
        <v>38</v>
      </c>
      <c r="AN17" s="16"/>
      <c r="AQ17" s="12"/>
      <c r="BE17" s="155"/>
      <c r="BS17" s="6" t="s">
        <v>43</v>
      </c>
    </row>
    <row r="18" spans="2:71" s="2" customFormat="1" ht="7.5" customHeight="1">
      <c r="B18" s="10"/>
      <c r="AQ18" s="12"/>
      <c r="BE18" s="155"/>
      <c r="BS18" s="6" t="s">
        <v>7</v>
      </c>
    </row>
    <row r="19" spans="2:71" s="2" customFormat="1" ht="15" customHeight="1">
      <c r="B19" s="10"/>
      <c r="D19" s="18" t="s">
        <v>44</v>
      </c>
      <c r="AQ19" s="12"/>
      <c r="BE19" s="155"/>
      <c r="BS19" s="6" t="s">
        <v>7</v>
      </c>
    </row>
    <row r="20" spans="2:71" s="2" customFormat="1" ht="15.75" customHeight="1">
      <c r="B20" s="10"/>
      <c r="E20" s="161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Q20" s="12"/>
      <c r="BE20" s="155"/>
      <c r="BS20" s="6" t="s">
        <v>43</v>
      </c>
    </row>
    <row r="21" spans="2:57" s="2" customFormat="1" ht="7.5" customHeight="1">
      <c r="B21" s="10"/>
      <c r="AQ21" s="12"/>
      <c r="BE21" s="155"/>
    </row>
    <row r="22" spans="2:57" s="2" customFormat="1" ht="7.5" customHeight="1">
      <c r="B22" s="1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Q22" s="12"/>
      <c r="BE22" s="155"/>
    </row>
    <row r="23" spans="2:57" s="6" customFormat="1" ht="27" customHeight="1">
      <c r="B23" s="23"/>
      <c r="D23" s="24" t="s">
        <v>45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62">
        <f>ROUND($AG$51,2)</f>
        <v>0</v>
      </c>
      <c r="AL23" s="163"/>
      <c r="AM23" s="163"/>
      <c r="AN23" s="163"/>
      <c r="AO23" s="163"/>
      <c r="AQ23" s="26"/>
      <c r="BE23" s="156"/>
    </row>
    <row r="24" spans="2:57" s="6" customFormat="1" ht="7.5" customHeight="1">
      <c r="B24" s="23"/>
      <c r="AQ24" s="26"/>
      <c r="BE24" s="156"/>
    </row>
    <row r="25" spans="2:57" s="6" customFormat="1" ht="14.25" customHeight="1">
      <c r="B25" s="23"/>
      <c r="L25" s="164" t="s">
        <v>46</v>
      </c>
      <c r="M25" s="156"/>
      <c r="N25" s="156"/>
      <c r="O25" s="156"/>
      <c r="W25" s="164" t="s">
        <v>47</v>
      </c>
      <c r="X25" s="156"/>
      <c r="Y25" s="156"/>
      <c r="Z25" s="156"/>
      <c r="AA25" s="156"/>
      <c r="AB25" s="156"/>
      <c r="AC25" s="156"/>
      <c r="AD25" s="156"/>
      <c r="AE25" s="156"/>
      <c r="AK25" s="164" t="s">
        <v>48</v>
      </c>
      <c r="AL25" s="156"/>
      <c r="AM25" s="156"/>
      <c r="AN25" s="156"/>
      <c r="AO25" s="156"/>
      <c r="AQ25" s="26"/>
      <c r="BE25" s="156"/>
    </row>
    <row r="26" spans="2:57" s="6" customFormat="1" ht="15" customHeight="1">
      <c r="B26" s="28"/>
      <c r="D26" s="29" t="s">
        <v>49</v>
      </c>
      <c r="F26" s="29" t="s">
        <v>50</v>
      </c>
      <c r="L26" s="165">
        <v>0.21</v>
      </c>
      <c r="M26" s="157"/>
      <c r="N26" s="157"/>
      <c r="O26" s="157"/>
      <c r="W26" s="166">
        <f>ROUND($AZ$51,2)</f>
        <v>0</v>
      </c>
      <c r="X26" s="157"/>
      <c r="Y26" s="157"/>
      <c r="Z26" s="157"/>
      <c r="AA26" s="157"/>
      <c r="AB26" s="157"/>
      <c r="AC26" s="157"/>
      <c r="AD26" s="157"/>
      <c r="AE26" s="157"/>
      <c r="AK26" s="166">
        <f>ROUND($AV$51,2)</f>
        <v>0</v>
      </c>
      <c r="AL26" s="157"/>
      <c r="AM26" s="157"/>
      <c r="AN26" s="157"/>
      <c r="AO26" s="157"/>
      <c r="AQ26" s="30"/>
      <c r="BE26" s="157"/>
    </row>
    <row r="27" spans="2:57" s="6" customFormat="1" ht="15" customHeight="1">
      <c r="B27" s="28"/>
      <c r="F27" s="29" t="s">
        <v>51</v>
      </c>
      <c r="L27" s="165">
        <v>0.15</v>
      </c>
      <c r="M27" s="157"/>
      <c r="N27" s="157"/>
      <c r="O27" s="157"/>
      <c r="W27" s="166">
        <f>ROUND($BA$51,2)</f>
        <v>0</v>
      </c>
      <c r="X27" s="157"/>
      <c r="Y27" s="157"/>
      <c r="Z27" s="157"/>
      <c r="AA27" s="157"/>
      <c r="AB27" s="157"/>
      <c r="AC27" s="157"/>
      <c r="AD27" s="157"/>
      <c r="AE27" s="157"/>
      <c r="AK27" s="166">
        <f>ROUND($AW$51,2)</f>
        <v>0</v>
      </c>
      <c r="AL27" s="157"/>
      <c r="AM27" s="157"/>
      <c r="AN27" s="157"/>
      <c r="AO27" s="157"/>
      <c r="AQ27" s="30"/>
      <c r="BE27" s="157"/>
    </row>
    <row r="28" spans="2:57" s="6" customFormat="1" ht="15" customHeight="1" hidden="1">
      <c r="B28" s="28"/>
      <c r="F28" s="29" t="s">
        <v>52</v>
      </c>
      <c r="L28" s="165">
        <v>0.21</v>
      </c>
      <c r="M28" s="157"/>
      <c r="N28" s="157"/>
      <c r="O28" s="157"/>
      <c r="W28" s="166">
        <f>ROUND($BB$51,2)</f>
        <v>0</v>
      </c>
      <c r="X28" s="157"/>
      <c r="Y28" s="157"/>
      <c r="Z28" s="157"/>
      <c r="AA28" s="157"/>
      <c r="AB28" s="157"/>
      <c r="AC28" s="157"/>
      <c r="AD28" s="157"/>
      <c r="AE28" s="157"/>
      <c r="AK28" s="166">
        <v>0</v>
      </c>
      <c r="AL28" s="157"/>
      <c r="AM28" s="157"/>
      <c r="AN28" s="157"/>
      <c r="AO28" s="157"/>
      <c r="AQ28" s="30"/>
      <c r="BE28" s="157"/>
    </row>
    <row r="29" spans="2:57" s="6" customFormat="1" ht="15" customHeight="1" hidden="1">
      <c r="B29" s="28"/>
      <c r="F29" s="29" t="s">
        <v>53</v>
      </c>
      <c r="L29" s="165">
        <v>0.15</v>
      </c>
      <c r="M29" s="157"/>
      <c r="N29" s="157"/>
      <c r="O29" s="157"/>
      <c r="W29" s="166">
        <f>ROUND($BC$51,2)</f>
        <v>0</v>
      </c>
      <c r="X29" s="157"/>
      <c r="Y29" s="157"/>
      <c r="Z29" s="157"/>
      <c r="AA29" s="157"/>
      <c r="AB29" s="157"/>
      <c r="AC29" s="157"/>
      <c r="AD29" s="157"/>
      <c r="AE29" s="157"/>
      <c r="AK29" s="166">
        <v>0</v>
      </c>
      <c r="AL29" s="157"/>
      <c r="AM29" s="157"/>
      <c r="AN29" s="157"/>
      <c r="AO29" s="157"/>
      <c r="AQ29" s="30"/>
      <c r="BE29" s="157"/>
    </row>
    <row r="30" spans="2:57" s="6" customFormat="1" ht="15" customHeight="1" hidden="1">
      <c r="B30" s="28"/>
      <c r="F30" s="29" t="s">
        <v>54</v>
      </c>
      <c r="L30" s="165">
        <v>0</v>
      </c>
      <c r="M30" s="157"/>
      <c r="N30" s="157"/>
      <c r="O30" s="157"/>
      <c r="W30" s="166">
        <f>ROUND($BD$51,2)</f>
        <v>0</v>
      </c>
      <c r="X30" s="157"/>
      <c r="Y30" s="157"/>
      <c r="Z30" s="157"/>
      <c r="AA30" s="157"/>
      <c r="AB30" s="157"/>
      <c r="AC30" s="157"/>
      <c r="AD30" s="157"/>
      <c r="AE30" s="157"/>
      <c r="AK30" s="166">
        <v>0</v>
      </c>
      <c r="AL30" s="157"/>
      <c r="AM30" s="157"/>
      <c r="AN30" s="157"/>
      <c r="AO30" s="157"/>
      <c r="AQ30" s="30"/>
      <c r="BE30" s="157"/>
    </row>
    <row r="31" spans="2:57" s="6" customFormat="1" ht="7.5" customHeight="1">
      <c r="B31" s="23"/>
      <c r="AQ31" s="26"/>
      <c r="BE31" s="156"/>
    </row>
    <row r="32" spans="2:57" s="6" customFormat="1" ht="27" customHeight="1">
      <c r="B32" s="23"/>
      <c r="C32" s="31"/>
      <c r="D32" s="32" t="s">
        <v>55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 t="s">
        <v>56</v>
      </c>
      <c r="U32" s="33"/>
      <c r="V32" s="33"/>
      <c r="W32" s="33"/>
      <c r="X32" s="172" t="s">
        <v>57</v>
      </c>
      <c r="Y32" s="173"/>
      <c r="Z32" s="173"/>
      <c r="AA32" s="173"/>
      <c r="AB32" s="173"/>
      <c r="AC32" s="33"/>
      <c r="AD32" s="33"/>
      <c r="AE32" s="33"/>
      <c r="AF32" s="33"/>
      <c r="AG32" s="33"/>
      <c r="AH32" s="33"/>
      <c r="AI32" s="33"/>
      <c r="AJ32" s="33"/>
      <c r="AK32" s="174">
        <f>ROUND(SUM($AK$23:$AK$30),2)</f>
        <v>0</v>
      </c>
      <c r="AL32" s="173"/>
      <c r="AM32" s="173"/>
      <c r="AN32" s="173"/>
      <c r="AO32" s="175"/>
      <c r="AP32" s="31"/>
      <c r="AQ32" s="36"/>
      <c r="BE32" s="156"/>
    </row>
    <row r="33" spans="2:43" s="6" customFormat="1" ht="7.5" customHeight="1">
      <c r="B33" s="23"/>
      <c r="AQ33" s="26"/>
    </row>
    <row r="34" spans="2:43" s="6" customFormat="1" ht="7.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</row>
    <row r="38" spans="2:44" s="6" customFormat="1" ht="7.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23"/>
    </row>
    <row r="39" spans="2:44" s="6" customFormat="1" ht="37.5" customHeight="1">
      <c r="B39" s="23"/>
      <c r="C39" s="11" t="s">
        <v>58</v>
      </c>
      <c r="AR39" s="23"/>
    </row>
    <row r="40" spans="2:44" s="6" customFormat="1" ht="7.5" customHeight="1">
      <c r="B40" s="23"/>
      <c r="AR40" s="23"/>
    </row>
    <row r="41" spans="2:44" s="16" customFormat="1" ht="15" customHeight="1">
      <c r="B41" s="42"/>
      <c r="C41" s="18" t="s">
        <v>14</v>
      </c>
      <c r="L41" s="16" t="str">
        <f>$K$5</f>
        <v>1082014</v>
      </c>
      <c r="AR41" s="42"/>
    </row>
    <row r="42" spans="2:44" s="43" customFormat="1" ht="37.5" customHeight="1">
      <c r="B42" s="44"/>
      <c r="C42" s="43" t="s">
        <v>17</v>
      </c>
      <c r="L42" s="176" t="str">
        <f>$K$6</f>
        <v>Oprava silnic v okrese Cheb</v>
      </c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R42" s="44"/>
    </row>
    <row r="43" spans="2:44" s="6" customFormat="1" ht="7.5" customHeight="1">
      <c r="B43" s="23"/>
      <c r="AR43" s="23"/>
    </row>
    <row r="44" spans="2:44" s="6" customFormat="1" ht="15.75" customHeight="1">
      <c r="B44" s="23"/>
      <c r="C44" s="18" t="s">
        <v>25</v>
      </c>
      <c r="L44" s="45" t="str">
        <f>IF($K$8="","",$K$8)</f>
        <v> </v>
      </c>
      <c r="AI44" s="18" t="s">
        <v>27</v>
      </c>
      <c r="AM44" s="177" t="str">
        <f>IF($AN$8="","",$AN$8)</f>
        <v>15.01.2015</v>
      </c>
      <c r="AN44" s="156"/>
      <c r="AR44" s="23"/>
    </row>
    <row r="45" spans="2:44" s="6" customFormat="1" ht="7.5" customHeight="1">
      <c r="B45" s="23"/>
      <c r="AR45" s="23"/>
    </row>
    <row r="46" spans="2:56" s="6" customFormat="1" ht="18.75" customHeight="1">
      <c r="B46" s="23"/>
      <c r="C46" s="18" t="s">
        <v>35</v>
      </c>
      <c r="L46" s="16" t="str">
        <f>IF($E$11="","",$E$11)</f>
        <v>KSUS KK, Chebská 282, Sokolov</v>
      </c>
      <c r="AI46" s="18" t="s">
        <v>41</v>
      </c>
      <c r="AM46" s="158" t="str">
        <f>IF($E$17="","",$E$17)</f>
        <v>DSVA s.r.o.</v>
      </c>
      <c r="AN46" s="156"/>
      <c r="AO46" s="156"/>
      <c r="AP46" s="156"/>
      <c r="AR46" s="23"/>
      <c r="AS46" s="167" t="s">
        <v>59</v>
      </c>
      <c r="AT46" s="168"/>
      <c r="AU46" s="47"/>
      <c r="AV46" s="47"/>
      <c r="AW46" s="47"/>
      <c r="AX46" s="47"/>
      <c r="AY46" s="47"/>
      <c r="AZ46" s="47"/>
      <c r="BA46" s="47"/>
      <c r="BB46" s="47"/>
      <c r="BC46" s="47"/>
      <c r="BD46" s="48"/>
    </row>
    <row r="47" spans="2:56" s="6" customFormat="1" ht="15.75" customHeight="1">
      <c r="B47" s="23"/>
      <c r="C47" s="18" t="s">
        <v>39</v>
      </c>
      <c r="L47" s="16">
        <f>IF($E$14="Vyplň údaj","",$E$14)</f>
      </c>
      <c r="AR47" s="23"/>
      <c r="AS47" s="169"/>
      <c r="AT47" s="156"/>
      <c r="BD47" s="50"/>
    </row>
    <row r="48" spans="2:56" s="6" customFormat="1" ht="12" customHeight="1">
      <c r="B48" s="23"/>
      <c r="AR48" s="23"/>
      <c r="AS48" s="169"/>
      <c r="AT48" s="156"/>
      <c r="BD48" s="50"/>
    </row>
    <row r="49" spans="2:57" s="6" customFormat="1" ht="30" customHeight="1">
      <c r="B49" s="23"/>
      <c r="C49" s="179" t="s">
        <v>60</v>
      </c>
      <c r="D49" s="173"/>
      <c r="E49" s="173"/>
      <c r="F49" s="173"/>
      <c r="G49" s="173"/>
      <c r="H49" s="33"/>
      <c r="I49" s="180" t="s">
        <v>61</v>
      </c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81" t="s">
        <v>62</v>
      </c>
      <c r="AH49" s="173"/>
      <c r="AI49" s="173"/>
      <c r="AJ49" s="173"/>
      <c r="AK49" s="173"/>
      <c r="AL49" s="173"/>
      <c r="AM49" s="173"/>
      <c r="AN49" s="180" t="s">
        <v>63</v>
      </c>
      <c r="AO49" s="173"/>
      <c r="AP49" s="173"/>
      <c r="AQ49" s="51" t="s">
        <v>64</v>
      </c>
      <c r="AR49" s="23"/>
      <c r="AS49" s="52" t="s">
        <v>65</v>
      </c>
      <c r="AT49" s="53" t="s">
        <v>66</v>
      </c>
      <c r="AU49" s="53" t="s">
        <v>67</v>
      </c>
      <c r="AV49" s="53" t="s">
        <v>68</v>
      </c>
      <c r="AW49" s="53" t="s">
        <v>69</v>
      </c>
      <c r="AX49" s="53" t="s">
        <v>70</v>
      </c>
      <c r="AY49" s="53" t="s">
        <v>71</v>
      </c>
      <c r="AZ49" s="53" t="s">
        <v>72</v>
      </c>
      <c r="BA49" s="53" t="s">
        <v>73</v>
      </c>
      <c r="BB49" s="53" t="s">
        <v>74</v>
      </c>
      <c r="BC49" s="53" t="s">
        <v>75</v>
      </c>
      <c r="BD49" s="54" t="s">
        <v>76</v>
      </c>
      <c r="BE49" s="55"/>
    </row>
    <row r="50" spans="2:56" s="6" customFormat="1" ht="12" customHeight="1">
      <c r="B50" s="23"/>
      <c r="AR50" s="23"/>
      <c r="AS50" s="56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90" s="43" customFormat="1" ht="33" customHeight="1">
      <c r="B51" s="44"/>
      <c r="C51" s="57" t="s">
        <v>77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170">
        <f>ROUND($AG$52,2)</f>
        <v>0</v>
      </c>
      <c r="AH51" s="171"/>
      <c r="AI51" s="171"/>
      <c r="AJ51" s="171"/>
      <c r="AK51" s="171"/>
      <c r="AL51" s="171"/>
      <c r="AM51" s="171"/>
      <c r="AN51" s="170">
        <f>ROUND(SUM($AG$51,$AT$51),2)</f>
        <v>0</v>
      </c>
      <c r="AO51" s="171"/>
      <c r="AP51" s="171"/>
      <c r="AQ51" s="59"/>
      <c r="AR51" s="44"/>
      <c r="AS51" s="60">
        <f>ROUND($AS$52,2)</f>
        <v>0</v>
      </c>
      <c r="AT51" s="61">
        <f>ROUND(SUM($AV$51:$AW$51),2)</f>
        <v>0</v>
      </c>
      <c r="AU51" s="62">
        <f>ROUND($AU$52,5)</f>
        <v>0</v>
      </c>
      <c r="AV51" s="61">
        <f>ROUND($AZ$51*$L$26,2)</f>
        <v>0</v>
      </c>
      <c r="AW51" s="61">
        <f>ROUND($BA$51*$L$27,2)</f>
        <v>0</v>
      </c>
      <c r="AX51" s="61">
        <f>ROUND($BB$51*$L$26,2)</f>
        <v>0</v>
      </c>
      <c r="AY51" s="61">
        <f>ROUND($BC$51*$L$27,2)</f>
        <v>0</v>
      </c>
      <c r="AZ51" s="61">
        <f>ROUND($AZ$52,2)</f>
        <v>0</v>
      </c>
      <c r="BA51" s="61">
        <f>ROUND($BA$52,2)</f>
        <v>0</v>
      </c>
      <c r="BB51" s="61">
        <f>ROUND($BB$52,2)</f>
        <v>0</v>
      </c>
      <c r="BC51" s="61">
        <f>ROUND($BC$52,2)</f>
        <v>0</v>
      </c>
      <c r="BD51" s="63">
        <f>ROUND($BD$52,2)</f>
        <v>0</v>
      </c>
      <c r="BS51" s="43" t="s">
        <v>78</v>
      </c>
      <c r="BT51" s="43" t="s">
        <v>79</v>
      </c>
      <c r="BU51" s="64" t="s">
        <v>80</v>
      </c>
      <c r="BV51" s="43" t="s">
        <v>81</v>
      </c>
      <c r="BW51" s="43" t="s">
        <v>5</v>
      </c>
      <c r="BX51" s="43" t="s">
        <v>82</v>
      </c>
      <c r="CL51" s="43" t="s">
        <v>21</v>
      </c>
    </row>
    <row r="52" spans="1:91" s="65" customFormat="1" ht="28.5" customHeight="1">
      <c r="A52" s="145" t="s">
        <v>183</v>
      </c>
      <c r="B52" s="66"/>
      <c r="C52" s="67"/>
      <c r="D52" s="184" t="s">
        <v>83</v>
      </c>
      <c r="E52" s="185"/>
      <c r="F52" s="185"/>
      <c r="G52" s="185"/>
      <c r="H52" s="185"/>
      <c r="I52" s="67"/>
      <c r="J52" s="184" t="s">
        <v>84</v>
      </c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2">
        <f>'01 - 01 III_21411 Dolní D...'!$J$27</f>
        <v>0</v>
      </c>
      <c r="AH52" s="183"/>
      <c r="AI52" s="183"/>
      <c r="AJ52" s="183"/>
      <c r="AK52" s="183"/>
      <c r="AL52" s="183"/>
      <c r="AM52" s="183"/>
      <c r="AN52" s="182">
        <f>ROUND(SUM($AG$52,$AT$52),2)</f>
        <v>0</v>
      </c>
      <c r="AO52" s="183"/>
      <c r="AP52" s="183"/>
      <c r="AQ52" s="68" t="s">
        <v>85</v>
      </c>
      <c r="AR52" s="66"/>
      <c r="AS52" s="69">
        <v>0</v>
      </c>
      <c r="AT52" s="70">
        <f>ROUND(SUM($AV$52:$AW$52),2)</f>
        <v>0</v>
      </c>
      <c r="AU52" s="71">
        <f>'01 - 01 III_21411 Dolní D...'!$P$80</f>
        <v>0</v>
      </c>
      <c r="AV52" s="70">
        <f>'01 - 01 III_21411 Dolní D...'!$J$30</f>
        <v>0</v>
      </c>
      <c r="AW52" s="70">
        <f>'01 - 01 III_21411 Dolní D...'!$J$31</f>
        <v>0</v>
      </c>
      <c r="AX52" s="70">
        <f>'01 - 01 III_21411 Dolní D...'!$J$32</f>
        <v>0</v>
      </c>
      <c r="AY52" s="70">
        <f>'01 - 01 III_21411 Dolní D...'!$J$33</f>
        <v>0</v>
      </c>
      <c r="AZ52" s="70">
        <f>'01 - 01 III_21411 Dolní D...'!$F$30</f>
        <v>0</v>
      </c>
      <c r="BA52" s="70">
        <f>'01 - 01 III_21411 Dolní D...'!$F$31</f>
        <v>0</v>
      </c>
      <c r="BB52" s="70">
        <f>'01 - 01 III_21411 Dolní D...'!$F$32</f>
        <v>0</v>
      </c>
      <c r="BC52" s="70">
        <f>'01 - 01 III_21411 Dolní D...'!$F$33</f>
        <v>0</v>
      </c>
      <c r="BD52" s="72">
        <f>'01 - 01 III_21411 Dolní D...'!$F$34</f>
        <v>0</v>
      </c>
      <c r="BT52" s="65" t="s">
        <v>24</v>
      </c>
      <c r="BV52" s="65" t="s">
        <v>81</v>
      </c>
      <c r="BW52" s="65" t="s">
        <v>86</v>
      </c>
      <c r="BX52" s="65" t="s">
        <v>5</v>
      </c>
      <c r="CL52" s="65" t="s">
        <v>21</v>
      </c>
      <c r="CM52" s="65" t="s">
        <v>23</v>
      </c>
    </row>
    <row r="53" spans="2:44" s="6" customFormat="1" ht="30.75" customHeight="1">
      <c r="B53" s="23"/>
      <c r="AR53" s="23"/>
    </row>
    <row r="54" spans="2:44" s="6" customFormat="1" ht="7.5" customHeight="1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23"/>
    </row>
  </sheetData>
  <sheetProtection/>
  <mergeCells count="42">
    <mergeCell ref="V4:AQ4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01 III_21411 Dolní D...'!C2" tooltip="01 - 01 III/21411 Dolní D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showGridLines="0" zoomScalePageLayoutView="0" workbookViewId="0" topLeftCell="A1">
      <pane ySplit="1" topLeftCell="A86" activePane="bottomLeft" state="frozen"/>
      <selection pane="topLeft" activeCell="A1" sqref="A1"/>
      <selection pane="bottomLeft" activeCell="C104" sqref="C10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47"/>
      <c r="C1" s="147"/>
      <c r="D1" s="146" t="s">
        <v>1</v>
      </c>
      <c r="E1" s="147"/>
      <c r="F1" s="148" t="s">
        <v>184</v>
      </c>
      <c r="G1" s="186" t="s">
        <v>185</v>
      </c>
      <c r="H1" s="186"/>
      <c r="I1" s="147"/>
      <c r="J1" s="148" t="s">
        <v>186</v>
      </c>
      <c r="K1" s="146" t="s">
        <v>87</v>
      </c>
      <c r="L1" s="148" t="s">
        <v>187</v>
      </c>
      <c r="M1" s="148"/>
      <c r="N1" s="148"/>
      <c r="O1" s="148"/>
      <c r="P1" s="148"/>
      <c r="Q1" s="148"/>
      <c r="R1" s="148"/>
      <c r="S1" s="148"/>
      <c r="T1" s="148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78" t="s">
        <v>6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23</v>
      </c>
    </row>
    <row r="4" spans="2:46" s="2" customFormat="1" ht="37.5" customHeight="1">
      <c r="B4" s="10"/>
      <c r="D4" s="11" t="s">
        <v>88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187" t="str">
        <f>'Rekapitulace stavby'!$K$6</f>
        <v>Oprava silnic v okrese Cheb</v>
      </c>
      <c r="F7" s="155"/>
      <c r="G7" s="155"/>
      <c r="H7" s="155"/>
      <c r="K7" s="12"/>
    </row>
    <row r="8" spans="2:11" s="6" customFormat="1" ht="15.75" customHeight="1">
      <c r="B8" s="23"/>
      <c r="D8" s="18" t="s">
        <v>89</v>
      </c>
      <c r="K8" s="26"/>
    </row>
    <row r="9" spans="2:11" s="6" customFormat="1" ht="37.5" customHeight="1">
      <c r="B9" s="23"/>
      <c r="E9" s="176" t="s">
        <v>90</v>
      </c>
      <c r="F9" s="156"/>
      <c r="G9" s="156"/>
      <c r="H9" s="156"/>
      <c r="K9" s="26"/>
    </row>
    <row r="10" spans="2:11" s="6" customFormat="1" ht="14.25" customHeight="1">
      <c r="B10" s="23"/>
      <c r="K10" s="26"/>
    </row>
    <row r="11" spans="2:11" s="6" customFormat="1" ht="15" customHeight="1">
      <c r="B11" s="23"/>
      <c r="D11" s="18" t="s">
        <v>20</v>
      </c>
      <c r="F11" s="16" t="s">
        <v>21</v>
      </c>
      <c r="I11" s="18" t="s">
        <v>22</v>
      </c>
      <c r="J11" s="16" t="s">
        <v>23</v>
      </c>
      <c r="K11" s="26"/>
    </row>
    <row r="12" spans="2:11" s="6" customFormat="1" ht="15" customHeight="1">
      <c r="B12" s="23"/>
      <c r="D12" s="18" t="s">
        <v>25</v>
      </c>
      <c r="F12" s="16" t="s">
        <v>26</v>
      </c>
      <c r="I12" s="18" t="s">
        <v>27</v>
      </c>
      <c r="J12" s="46" t="str">
        <f>'Rekapitulace stavby'!$AN$8</f>
        <v>15.01.2015</v>
      </c>
      <c r="K12" s="26"/>
    </row>
    <row r="13" spans="2:11" s="6" customFormat="1" ht="22.5" customHeight="1">
      <c r="B13" s="23"/>
      <c r="D13" s="15" t="s">
        <v>30</v>
      </c>
      <c r="F13" s="20" t="s">
        <v>31</v>
      </c>
      <c r="I13" s="15" t="s">
        <v>32</v>
      </c>
      <c r="J13" s="20" t="s">
        <v>33</v>
      </c>
      <c r="K13" s="26"/>
    </row>
    <row r="14" spans="2:11" s="6" customFormat="1" ht="15" customHeight="1">
      <c r="B14" s="23"/>
      <c r="D14" s="18" t="s">
        <v>35</v>
      </c>
      <c r="I14" s="18" t="s">
        <v>36</v>
      </c>
      <c r="J14" s="16"/>
      <c r="K14" s="26"/>
    </row>
    <row r="15" spans="2:11" s="6" customFormat="1" ht="18.75" customHeight="1">
      <c r="B15" s="23"/>
      <c r="E15" s="16" t="s">
        <v>37</v>
      </c>
      <c r="I15" s="18" t="s">
        <v>38</v>
      </c>
      <c r="J15" s="16"/>
      <c r="K15" s="26"/>
    </row>
    <row r="16" spans="2:11" s="6" customFormat="1" ht="7.5" customHeight="1">
      <c r="B16" s="23"/>
      <c r="K16" s="26"/>
    </row>
    <row r="17" spans="2:11" s="6" customFormat="1" ht="15" customHeight="1">
      <c r="B17" s="23"/>
      <c r="D17" s="18" t="s">
        <v>39</v>
      </c>
      <c r="I17" s="18" t="s">
        <v>36</v>
      </c>
      <c r="J17" s="16">
        <f>IF('Rekapitulace stavby'!$AN$13="Vyplň údaj","",IF('Rekapitulace stavby'!$AN$13="","",'Rekapitulace stavby'!$AN$13))</f>
      </c>
      <c r="K17" s="26"/>
    </row>
    <row r="18" spans="2:11" s="6" customFormat="1" ht="18.75" customHeight="1">
      <c r="B18" s="23"/>
      <c r="E18" s="16">
        <f>IF('Rekapitulace stavby'!$E$14="Vyplň údaj","",IF('Rekapitulace stavby'!$E$14="","",'Rekapitulace stavby'!$E$14))</f>
      </c>
      <c r="I18" s="18" t="s">
        <v>38</v>
      </c>
      <c r="J18" s="16">
        <f>IF('Rekapitulace stavby'!$AN$14="Vyplň údaj","",IF('Rekapitulace stavby'!$AN$14="","",'Rekapitulace stavby'!$AN$14))</f>
      </c>
      <c r="K18" s="26"/>
    </row>
    <row r="19" spans="2:11" s="6" customFormat="1" ht="7.5" customHeight="1">
      <c r="B19" s="23"/>
      <c r="K19" s="26"/>
    </row>
    <row r="20" spans="2:11" s="6" customFormat="1" ht="15" customHeight="1">
      <c r="B20" s="23"/>
      <c r="D20" s="18" t="s">
        <v>41</v>
      </c>
      <c r="I20" s="18" t="s">
        <v>36</v>
      </c>
      <c r="J20" s="16"/>
      <c r="K20" s="26"/>
    </row>
    <row r="21" spans="2:11" s="6" customFormat="1" ht="18.75" customHeight="1">
      <c r="B21" s="23"/>
      <c r="E21" s="16" t="s">
        <v>42</v>
      </c>
      <c r="I21" s="18" t="s">
        <v>38</v>
      </c>
      <c r="J21" s="16"/>
      <c r="K21" s="26"/>
    </row>
    <row r="22" spans="2:11" s="6" customFormat="1" ht="7.5" customHeight="1">
      <c r="B22" s="23"/>
      <c r="K22" s="26"/>
    </row>
    <row r="23" spans="2:11" s="6" customFormat="1" ht="15" customHeight="1">
      <c r="B23" s="23"/>
      <c r="D23" s="18" t="s">
        <v>44</v>
      </c>
      <c r="K23" s="26"/>
    </row>
    <row r="24" spans="2:11" s="73" customFormat="1" ht="15.75" customHeight="1">
      <c r="B24" s="74"/>
      <c r="E24" s="161"/>
      <c r="F24" s="188"/>
      <c r="G24" s="188"/>
      <c r="H24" s="188"/>
      <c r="K24" s="75"/>
    </row>
    <row r="25" spans="2:11" s="6" customFormat="1" ht="7.5" customHeight="1">
      <c r="B25" s="23"/>
      <c r="K25" s="26"/>
    </row>
    <row r="26" spans="2:11" s="6" customFormat="1" ht="7.5" customHeight="1">
      <c r="B26" s="23"/>
      <c r="D26" s="47"/>
      <c r="E26" s="47"/>
      <c r="F26" s="47"/>
      <c r="G26" s="47"/>
      <c r="H26" s="47"/>
      <c r="I26" s="47"/>
      <c r="J26" s="47"/>
      <c r="K26" s="76"/>
    </row>
    <row r="27" spans="2:11" s="6" customFormat="1" ht="26.25" customHeight="1">
      <c r="B27" s="23"/>
      <c r="D27" s="77" t="s">
        <v>45</v>
      </c>
      <c r="J27" s="58">
        <f>ROUND($J$80,2)</f>
        <v>0</v>
      </c>
      <c r="K27" s="26"/>
    </row>
    <row r="28" spans="2:11" s="6" customFormat="1" ht="7.5" customHeight="1">
      <c r="B28" s="23"/>
      <c r="D28" s="47"/>
      <c r="E28" s="47"/>
      <c r="F28" s="47"/>
      <c r="G28" s="47"/>
      <c r="H28" s="47"/>
      <c r="I28" s="47"/>
      <c r="J28" s="47"/>
      <c r="K28" s="76"/>
    </row>
    <row r="29" spans="2:11" s="6" customFormat="1" ht="15" customHeight="1">
      <c r="B29" s="23"/>
      <c r="F29" s="27" t="s">
        <v>47</v>
      </c>
      <c r="I29" s="27" t="s">
        <v>46</v>
      </c>
      <c r="J29" s="27" t="s">
        <v>48</v>
      </c>
      <c r="K29" s="26"/>
    </row>
    <row r="30" spans="2:11" s="6" customFormat="1" ht="15" customHeight="1">
      <c r="B30" s="23"/>
      <c r="D30" s="29" t="s">
        <v>49</v>
      </c>
      <c r="E30" s="29" t="s">
        <v>50</v>
      </c>
      <c r="F30" s="78">
        <f>ROUND(SUM($BE$80:$BE$104),2)</f>
        <v>0</v>
      </c>
      <c r="I30" s="79">
        <v>0.21</v>
      </c>
      <c r="J30" s="78">
        <f>ROUND(SUM($BE$80:$BE$104)*$I$30,2)</f>
        <v>0</v>
      </c>
      <c r="K30" s="26"/>
    </row>
    <row r="31" spans="2:11" s="6" customFormat="1" ht="15" customHeight="1">
      <c r="B31" s="23"/>
      <c r="E31" s="29" t="s">
        <v>51</v>
      </c>
      <c r="F31" s="78">
        <f>ROUND(SUM($BF$80:$BF$104),2)</f>
        <v>0</v>
      </c>
      <c r="I31" s="79">
        <v>0.15</v>
      </c>
      <c r="J31" s="78">
        <f>ROUND(SUM($BF$80:$BF$104)*$I$31,2)</f>
        <v>0</v>
      </c>
      <c r="K31" s="26"/>
    </row>
    <row r="32" spans="2:11" s="6" customFormat="1" ht="15" customHeight="1" hidden="1">
      <c r="B32" s="23"/>
      <c r="E32" s="29" t="s">
        <v>52</v>
      </c>
      <c r="F32" s="78">
        <f>ROUND(SUM($BG$80:$BG$104),2)</f>
        <v>0</v>
      </c>
      <c r="I32" s="79">
        <v>0.21</v>
      </c>
      <c r="J32" s="78">
        <v>0</v>
      </c>
      <c r="K32" s="26"/>
    </row>
    <row r="33" spans="2:11" s="6" customFormat="1" ht="15" customHeight="1" hidden="1">
      <c r="B33" s="23"/>
      <c r="E33" s="29" t="s">
        <v>53</v>
      </c>
      <c r="F33" s="78">
        <f>ROUND(SUM($BH$80:$BH$104),2)</f>
        <v>0</v>
      </c>
      <c r="I33" s="79">
        <v>0.15</v>
      </c>
      <c r="J33" s="78">
        <v>0</v>
      </c>
      <c r="K33" s="26"/>
    </row>
    <row r="34" spans="2:11" s="6" customFormat="1" ht="15" customHeight="1" hidden="1">
      <c r="B34" s="23"/>
      <c r="E34" s="29" t="s">
        <v>54</v>
      </c>
      <c r="F34" s="78">
        <f>ROUND(SUM($BI$80:$BI$104),2)</f>
        <v>0</v>
      </c>
      <c r="I34" s="79">
        <v>0</v>
      </c>
      <c r="J34" s="78">
        <v>0</v>
      </c>
      <c r="K34" s="26"/>
    </row>
    <row r="35" spans="2:11" s="6" customFormat="1" ht="7.5" customHeight="1">
      <c r="B35" s="23"/>
      <c r="K35" s="26"/>
    </row>
    <row r="36" spans="2:11" s="6" customFormat="1" ht="26.25" customHeight="1">
      <c r="B36" s="23"/>
      <c r="C36" s="31"/>
      <c r="D36" s="32" t="s">
        <v>55</v>
      </c>
      <c r="E36" s="33"/>
      <c r="F36" s="33"/>
      <c r="G36" s="80" t="s">
        <v>56</v>
      </c>
      <c r="H36" s="34" t="s">
        <v>57</v>
      </c>
      <c r="I36" s="33"/>
      <c r="J36" s="35">
        <f>ROUND(SUM($J$27:$J$34),2)</f>
        <v>0</v>
      </c>
      <c r="K36" s="81"/>
    </row>
    <row r="37" spans="2:11" s="6" customFormat="1" ht="15" customHeight="1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41" spans="2:11" s="6" customFormat="1" ht="7.5" customHeight="1">
      <c r="B41" s="40"/>
      <c r="C41" s="41"/>
      <c r="D41" s="41"/>
      <c r="E41" s="41"/>
      <c r="F41" s="41"/>
      <c r="G41" s="41"/>
      <c r="H41" s="41"/>
      <c r="I41" s="41"/>
      <c r="J41" s="41"/>
      <c r="K41" s="82"/>
    </row>
    <row r="42" spans="2:11" s="6" customFormat="1" ht="37.5" customHeight="1">
      <c r="B42" s="23"/>
      <c r="C42" s="11" t="s">
        <v>91</v>
      </c>
      <c r="K42" s="26"/>
    </row>
    <row r="43" spans="2:11" s="6" customFormat="1" ht="7.5" customHeight="1">
      <c r="B43" s="23"/>
      <c r="K43" s="26"/>
    </row>
    <row r="44" spans="2:11" s="6" customFormat="1" ht="15" customHeight="1">
      <c r="B44" s="23"/>
      <c r="C44" s="18" t="s">
        <v>17</v>
      </c>
      <c r="K44" s="26"/>
    </row>
    <row r="45" spans="2:11" s="6" customFormat="1" ht="16.5" customHeight="1">
      <c r="B45" s="23"/>
      <c r="E45" s="187" t="str">
        <f>$E$7</f>
        <v>Oprava silnic v okrese Cheb</v>
      </c>
      <c r="F45" s="156"/>
      <c r="G45" s="156"/>
      <c r="H45" s="156"/>
      <c r="K45" s="26"/>
    </row>
    <row r="46" spans="2:11" s="6" customFormat="1" ht="15" customHeight="1">
      <c r="B46" s="23"/>
      <c r="C46" s="18" t="s">
        <v>89</v>
      </c>
      <c r="K46" s="26"/>
    </row>
    <row r="47" spans="2:11" s="6" customFormat="1" ht="19.5" customHeight="1">
      <c r="B47" s="23"/>
      <c r="E47" s="176" t="str">
        <f>$E$9</f>
        <v>01 - 01 III/21411 Dolní Dvory - Maškov</v>
      </c>
      <c r="F47" s="156"/>
      <c r="G47" s="156"/>
      <c r="H47" s="156"/>
      <c r="K47" s="26"/>
    </row>
    <row r="48" spans="2:11" s="6" customFormat="1" ht="7.5" customHeight="1">
      <c r="B48" s="23"/>
      <c r="K48" s="26"/>
    </row>
    <row r="49" spans="2:11" s="6" customFormat="1" ht="18.75" customHeight="1">
      <c r="B49" s="23"/>
      <c r="C49" s="18" t="s">
        <v>25</v>
      </c>
      <c r="F49" s="16" t="str">
        <f>$F$12</f>
        <v> </v>
      </c>
      <c r="I49" s="18" t="s">
        <v>27</v>
      </c>
      <c r="J49" s="46" t="str">
        <f>IF($J$12="","",$J$12)</f>
        <v>15.01.2015</v>
      </c>
      <c r="K49" s="26"/>
    </row>
    <row r="50" spans="2:11" s="6" customFormat="1" ht="7.5" customHeight="1">
      <c r="B50" s="23"/>
      <c r="K50" s="26"/>
    </row>
    <row r="51" spans="2:11" s="6" customFormat="1" ht="15.75" customHeight="1">
      <c r="B51" s="23"/>
      <c r="C51" s="18" t="s">
        <v>35</v>
      </c>
      <c r="F51" s="16" t="str">
        <f>$E$15</f>
        <v>KSUS KK, Chebská 282, Sokolov</v>
      </c>
      <c r="I51" s="18" t="s">
        <v>41</v>
      </c>
      <c r="J51" s="16" t="str">
        <f>$E$21</f>
        <v>DSVA s.r.o.</v>
      </c>
      <c r="K51" s="26"/>
    </row>
    <row r="52" spans="2:11" s="6" customFormat="1" ht="15" customHeight="1">
      <c r="B52" s="23"/>
      <c r="C52" s="18" t="s">
        <v>39</v>
      </c>
      <c r="F52" s="16">
        <f>IF($E$18="","",$E$18)</f>
      </c>
      <c r="K52" s="26"/>
    </row>
    <row r="53" spans="2:11" s="6" customFormat="1" ht="11.25" customHeight="1">
      <c r="B53" s="23"/>
      <c r="K53" s="26"/>
    </row>
    <row r="54" spans="2:11" s="6" customFormat="1" ht="30" customHeight="1">
      <c r="B54" s="23"/>
      <c r="C54" s="83" t="s">
        <v>92</v>
      </c>
      <c r="D54" s="31"/>
      <c r="E54" s="31"/>
      <c r="F54" s="31"/>
      <c r="G54" s="31"/>
      <c r="H54" s="31"/>
      <c r="I54" s="31"/>
      <c r="J54" s="84" t="s">
        <v>93</v>
      </c>
      <c r="K54" s="36"/>
    </row>
    <row r="55" spans="2:11" s="6" customFormat="1" ht="11.25" customHeight="1">
      <c r="B55" s="23"/>
      <c r="K55" s="26"/>
    </row>
    <row r="56" spans="2:47" s="6" customFormat="1" ht="30" customHeight="1">
      <c r="B56" s="23"/>
      <c r="C56" s="57" t="s">
        <v>94</v>
      </c>
      <c r="J56" s="58">
        <f>ROUND($J$80,2)</f>
        <v>0</v>
      </c>
      <c r="K56" s="26"/>
      <c r="AU56" s="6" t="s">
        <v>95</v>
      </c>
    </row>
    <row r="57" spans="2:11" s="64" customFormat="1" ht="25.5" customHeight="1">
      <c r="B57" s="85"/>
      <c r="D57" s="86" t="s">
        <v>96</v>
      </c>
      <c r="E57" s="86"/>
      <c r="F57" s="86"/>
      <c r="G57" s="86"/>
      <c r="H57" s="86"/>
      <c r="I57" s="86"/>
      <c r="J57" s="87">
        <f>ROUND($J$81,2)</f>
        <v>0</v>
      </c>
      <c r="K57" s="88"/>
    </row>
    <row r="58" spans="2:11" s="89" customFormat="1" ht="21" customHeight="1">
      <c r="B58" s="90"/>
      <c r="D58" s="91" t="s">
        <v>97</v>
      </c>
      <c r="E58" s="91"/>
      <c r="F58" s="91"/>
      <c r="G58" s="91"/>
      <c r="H58" s="91"/>
      <c r="I58" s="91"/>
      <c r="J58" s="92">
        <f>ROUND($J$82,2)</f>
        <v>0</v>
      </c>
      <c r="K58" s="93"/>
    </row>
    <row r="59" spans="2:11" s="89" customFormat="1" ht="21" customHeight="1">
      <c r="B59" s="90"/>
      <c r="D59" s="91" t="s">
        <v>98</v>
      </c>
      <c r="E59" s="91"/>
      <c r="F59" s="91"/>
      <c r="G59" s="91"/>
      <c r="H59" s="91"/>
      <c r="I59" s="91"/>
      <c r="J59" s="92">
        <f>ROUND($J$91,2)</f>
        <v>0</v>
      </c>
      <c r="K59" s="93"/>
    </row>
    <row r="60" spans="2:11" s="89" customFormat="1" ht="15.75" customHeight="1">
      <c r="B60" s="90"/>
      <c r="D60" s="91" t="s">
        <v>99</v>
      </c>
      <c r="E60" s="91"/>
      <c r="F60" s="91"/>
      <c r="G60" s="91"/>
      <c r="H60" s="91"/>
      <c r="I60" s="91"/>
      <c r="J60" s="92">
        <f>ROUND($J$102,2)</f>
        <v>0</v>
      </c>
      <c r="K60" s="93"/>
    </row>
    <row r="61" spans="2:11" s="6" customFormat="1" ht="22.5" customHeight="1">
      <c r="B61" s="23"/>
      <c r="K61" s="26"/>
    </row>
    <row r="62" spans="2:11" s="6" customFormat="1" ht="7.5" customHeight="1">
      <c r="B62" s="37"/>
      <c r="C62" s="38"/>
      <c r="D62" s="38"/>
      <c r="E62" s="38"/>
      <c r="F62" s="38"/>
      <c r="G62" s="38"/>
      <c r="H62" s="38"/>
      <c r="I62" s="38"/>
      <c r="J62" s="38"/>
      <c r="K62" s="39"/>
    </row>
    <row r="66" spans="2:12" s="6" customFormat="1" ht="7.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23"/>
    </row>
    <row r="67" spans="2:12" s="6" customFormat="1" ht="37.5" customHeight="1">
      <c r="B67" s="23"/>
      <c r="C67" s="11" t="s">
        <v>100</v>
      </c>
      <c r="L67" s="23"/>
    </row>
    <row r="68" spans="2:12" s="6" customFormat="1" ht="7.5" customHeight="1">
      <c r="B68" s="23"/>
      <c r="L68" s="23"/>
    </row>
    <row r="69" spans="2:12" s="6" customFormat="1" ht="15" customHeight="1">
      <c r="B69" s="23"/>
      <c r="C69" s="18" t="s">
        <v>17</v>
      </c>
      <c r="L69" s="23"/>
    </row>
    <row r="70" spans="2:12" s="6" customFormat="1" ht="16.5" customHeight="1">
      <c r="B70" s="23"/>
      <c r="E70" s="187" t="str">
        <f>$E$7</f>
        <v>Oprava silnic v okrese Cheb</v>
      </c>
      <c r="F70" s="156"/>
      <c r="G70" s="156"/>
      <c r="H70" s="156"/>
      <c r="L70" s="23"/>
    </row>
    <row r="71" spans="2:12" s="6" customFormat="1" ht="15" customHeight="1">
      <c r="B71" s="23"/>
      <c r="C71" s="18" t="s">
        <v>89</v>
      </c>
      <c r="L71" s="23"/>
    </row>
    <row r="72" spans="2:12" s="6" customFormat="1" ht="19.5" customHeight="1">
      <c r="B72" s="23"/>
      <c r="E72" s="176" t="str">
        <f>$E$9</f>
        <v>01 - 01 III/21411 Dolní Dvory - Maškov</v>
      </c>
      <c r="F72" s="156"/>
      <c r="G72" s="156"/>
      <c r="H72" s="156"/>
      <c r="L72" s="23"/>
    </row>
    <row r="73" spans="2:12" s="6" customFormat="1" ht="7.5" customHeight="1">
      <c r="B73" s="23"/>
      <c r="L73" s="23"/>
    </row>
    <row r="74" spans="2:12" s="6" customFormat="1" ht="18.75" customHeight="1">
      <c r="B74" s="23"/>
      <c r="C74" s="18" t="s">
        <v>25</v>
      </c>
      <c r="F74" s="16" t="str">
        <f>$F$12</f>
        <v> </v>
      </c>
      <c r="I74" s="18" t="s">
        <v>27</v>
      </c>
      <c r="J74" s="46" t="str">
        <f>IF($J$12="","",$J$12)</f>
        <v>15.01.2015</v>
      </c>
      <c r="L74" s="23"/>
    </row>
    <row r="75" spans="2:12" s="6" customFormat="1" ht="7.5" customHeight="1">
      <c r="B75" s="23"/>
      <c r="L75" s="23"/>
    </row>
    <row r="76" spans="2:12" s="6" customFormat="1" ht="15.75" customHeight="1">
      <c r="B76" s="23"/>
      <c r="C76" s="18" t="s">
        <v>35</v>
      </c>
      <c r="F76" s="16" t="str">
        <f>$E$15</f>
        <v>KSUS KK, Chebská 282, Sokolov</v>
      </c>
      <c r="I76" s="18" t="s">
        <v>41</v>
      </c>
      <c r="J76" s="16" t="str">
        <f>$E$21</f>
        <v>DSVA s.r.o.</v>
      </c>
      <c r="L76" s="23"/>
    </row>
    <row r="77" spans="2:12" s="6" customFormat="1" ht="15" customHeight="1">
      <c r="B77" s="23"/>
      <c r="C77" s="18" t="s">
        <v>39</v>
      </c>
      <c r="F77" s="16">
        <f>IF($E$18="","",$E$18)</f>
      </c>
      <c r="L77" s="23"/>
    </row>
    <row r="78" spans="2:12" s="6" customFormat="1" ht="11.25" customHeight="1">
      <c r="B78" s="23"/>
      <c r="L78" s="23"/>
    </row>
    <row r="79" spans="2:20" s="94" customFormat="1" ht="30" customHeight="1">
      <c r="B79" s="95"/>
      <c r="C79" s="96" t="s">
        <v>101</v>
      </c>
      <c r="D79" s="97" t="s">
        <v>64</v>
      </c>
      <c r="E79" s="97" t="s">
        <v>60</v>
      </c>
      <c r="F79" s="97" t="s">
        <v>102</v>
      </c>
      <c r="G79" s="97" t="s">
        <v>103</v>
      </c>
      <c r="H79" s="97" t="s">
        <v>104</v>
      </c>
      <c r="I79" s="97" t="s">
        <v>105</v>
      </c>
      <c r="J79" s="97" t="s">
        <v>106</v>
      </c>
      <c r="K79" s="98" t="s">
        <v>107</v>
      </c>
      <c r="L79" s="95"/>
      <c r="M79" s="52" t="s">
        <v>108</v>
      </c>
      <c r="N79" s="53" t="s">
        <v>49</v>
      </c>
      <c r="O79" s="53" t="s">
        <v>109</v>
      </c>
      <c r="P79" s="53" t="s">
        <v>110</v>
      </c>
      <c r="Q79" s="53" t="s">
        <v>111</v>
      </c>
      <c r="R79" s="53" t="s">
        <v>112</v>
      </c>
      <c r="S79" s="53" t="s">
        <v>113</v>
      </c>
      <c r="T79" s="54" t="s">
        <v>114</v>
      </c>
    </row>
    <row r="80" spans="2:63" s="6" customFormat="1" ht="30" customHeight="1">
      <c r="B80" s="23"/>
      <c r="C80" s="57" t="s">
        <v>94</v>
      </c>
      <c r="J80" s="99">
        <f>$BK$80</f>
        <v>0</v>
      </c>
      <c r="L80" s="23"/>
      <c r="M80" s="56"/>
      <c r="N80" s="47"/>
      <c r="O80" s="47"/>
      <c r="P80" s="100">
        <f>$P$81</f>
        <v>0</v>
      </c>
      <c r="Q80" s="47"/>
      <c r="R80" s="100">
        <f>$R$81</f>
        <v>109.795</v>
      </c>
      <c r="S80" s="47"/>
      <c r="T80" s="101">
        <f>$T$81</f>
        <v>385.73499999999996</v>
      </c>
      <c r="AT80" s="6" t="s">
        <v>78</v>
      </c>
      <c r="AU80" s="6" t="s">
        <v>95</v>
      </c>
      <c r="BK80" s="102">
        <f>$BK$81</f>
        <v>0</v>
      </c>
    </row>
    <row r="81" spans="2:63" s="103" customFormat="1" ht="37.5" customHeight="1">
      <c r="B81" s="104"/>
      <c r="D81" s="105" t="s">
        <v>78</v>
      </c>
      <c r="E81" s="106" t="s">
        <v>115</v>
      </c>
      <c r="F81" s="106" t="s">
        <v>116</v>
      </c>
      <c r="J81" s="107">
        <f>$BK$81</f>
        <v>0</v>
      </c>
      <c r="L81" s="104"/>
      <c r="M81" s="108"/>
      <c r="P81" s="109">
        <f>$P$82+$P$91</f>
        <v>0</v>
      </c>
      <c r="R81" s="109">
        <f>$R$82+$R$91</f>
        <v>109.795</v>
      </c>
      <c r="T81" s="110">
        <f>$T$82+$T$91</f>
        <v>385.73499999999996</v>
      </c>
      <c r="AR81" s="105" t="s">
        <v>24</v>
      </c>
      <c r="AT81" s="105" t="s">
        <v>78</v>
      </c>
      <c r="AU81" s="105" t="s">
        <v>79</v>
      </c>
      <c r="AY81" s="105" t="s">
        <v>117</v>
      </c>
      <c r="BK81" s="111">
        <f>$BK$82+$BK$91</f>
        <v>0</v>
      </c>
    </row>
    <row r="82" spans="2:63" s="103" customFormat="1" ht="21" customHeight="1">
      <c r="B82" s="104"/>
      <c r="D82" s="105" t="s">
        <v>78</v>
      </c>
      <c r="E82" s="112" t="s">
        <v>118</v>
      </c>
      <c r="F82" s="112" t="s">
        <v>119</v>
      </c>
      <c r="J82" s="113">
        <f>$BK$82</f>
        <v>0</v>
      </c>
      <c r="L82" s="104"/>
      <c r="M82" s="108"/>
      <c r="P82" s="109">
        <f>SUM($P$83:$P$90)</f>
        <v>0</v>
      </c>
      <c r="R82" s="109">
        <f>SUM($R$83:$R$90)</f>
        <v>3.1008500000000003</v>
      </c>
      <c r="T82" s="110">
        <f>SUM($T$83:$T$90)</f>
        <v>385.73499999999996</v>
      </c>
      <c r="AR82" s="105" t="s">
        <v>24</v>
      </c>
      <c r="AT82" s="105" t="s">
        <v>78</v>
      </c>
      <c r="AU82" s="105" t="s">
        <v>24</v>
      </c>
      <c r="AY82" s="105" t="s">
        <v>117</v>
      </c>
      <c r="BK82" s="111">
        <f>SUM($BK$83:$BK$90)</f>
        <v>0</v>
      </c>
    </row>
    <row r="83" spans="2:65" s="6" customFormat="1" ht="32.25" customHeight="1">
      <c r="B83" s="23"/>
      <c r="C83" s="114" t="s">
        <v>24</v>
      </c>
      <c r="D83" s="114" t="s">
        <v>120</v>
      </c>
      <c r="E83" s="115" t="s">
        <v>121</v>
      </c>
      <c r="F83" s="153" t="s">
        <v>188</v>
      </c>
      <c r="G83" s="117" t="s">
        <v>122</v>
      </c>
      <c r="H83" s="118">
        <v>3745</v>
      </c>
      <c r="I83" s="119"/>
      <c r="J83" s="120">
        <f>ROUND($I$83*$H$83,2)</f>
        <v>0</v>
      </c>
      <c r="K83" s="116" t="s">
        <v>123</v>
      </c>
      <c r="L83" s="23"/>
      <c r="M83" s="121"/>
      <c r="N83" s="122" t="s">
        <v>50</v>
      </c>
      <c r="Q83" s="123">
        <v>4E-05</v>
      </c>
      <c r="R83" s="123">
        <f>$Q$83*$H$83</f>
        <v>0.14980000000000002</v>
      </c>
      <c r="S83" s="123">
        <v>0.103</v>
      </c>
      <c r="T83" s="124">
        <f>$S$83*$H$83</f>
        <v>385.73499999999996</v>
      </c>
      <c r="AR83" s="73" t="s">
        <v>124</v>
      </c>
      <c r="AT83" s="73" t="s">
        <v>120</v>
      </c>
      <c r="AU83" s="73" t="s">
        <v>23</v>
      </c>
      <c r="AY83" s="6" t="s">
        <v>117</v>
      </c>
      <c r="BE83" s="125">
        <f>IF($N$83="základní",$J$83,0)</f>
        <v>0</v>
      </c>
      <c r="BF83" s="125">
        <f>IF($N$83="snížená",$J$83,0)</f>
        <v>0</v>
      </c>
      <c r="BG83" s="125">
        <f>IF($N$83="zákl. přenesená",$J$83,0)</f>
        <v>0</v>
      </c>
      <c r="BH83" s="125">
        <f>IF($N$83="sníž. přenesená",$J$83,0)</f>
        <v>0</v>
      </c>
      <c r="BI83" s="125">
        <f>IF($N$83="nulová",$J$83,0)</f>
        <v>0</v>
      </c>
      <c r="BJ83" s="73" t="s">
        <v>24</v>
      </c>
      <c r="BK83" s="125">
        <f>ROUND($I$83*$H$83,2)</f>
        <v>0</v>
      </c>
      <c r="BL83" s="73" t="s">
        <v>124</v>
      </c>
      <c r="BM83" s="73" t="s">
        <v>125</v>
      </c>
    </row>
    <row r="84" spans="2:65" s="6" customFormat="1" ht="15.75" customHeight="1">
      <c r="B84" s="23"/>
      <c r="C84" s="117" t="s">
        <v>23</v>
      </c>
      <c r="D84" s="117" t="s">
        <v>120</v>
      </c>
      <c r="E84" s="115" t="s">
        <v>126</v>
      </c>
      <c r="F84" s="116" t="s">
        <v>127</v>
      </c>
      <c r="G84" s="117" t="s">
        <v>122</v>
      </c>
      <c r="H84" s="118">
        <v>3745</v>
      </c>
      <c r="I84" s="119"/>
      <c r="J84" s="120">
        <f>ROUND($I$84*$H$84,2)</f>
        <v>0</v>
      </c>
      <c r="K84" s="116" t="s">
        <v>123</v>
      </c>
      <c r="L84" s="23"/>
      <c r="M84" s="121"/>
      <c r="N84" s="122" t="s">
        <v>50</v>
      </c>
      <c r="Q84" s="123">
        <v>0</v>
      </c>
      <c r="R84" s="123">
        <f>$Q$84*$H$84</f>
        <v>0</v>
      </c>
      <c r="S84" s="123">
        <v>0</v>
      </c>
      <c r="T84" s="124">
        <f>$S$84*$H$84</f>
        <v>0</v>
      </c>
      <c r="AR84" s="73" t="s">
        <v>124</v>
      </c>
      <c r="AT84" s="73" t="s">
        <v>120</v>
      </c>
      <c r="AU84" s="73" t="s">
        <v>23</v>
      </c>
      <c r="AY84" s="73" t="s">
        <v>117</v>
      </c>
      <c r="BE84" s="125">
        <f>IF($N$84="základní",$J$84,0)</f>
        <v>0</v>
      </c>
      <c r="BF84" s="125">
        <f>IF($N$84="snížená",$J$84,0)</f>
        <v>0</v>
      </c>
      <c r="BG84" s="125">
        <f>IF($N$84="zákl. přenesená",$J$84,0)</f>
        <v>0</v>
      </c>
      <c r="BH84" s="125">
        <f>IF($N$84="sníž. přenesená",$J$84,0)</f>
        <v>0</v>
      </c>
      <c r="BI84" s="125">
        <f>IF($N$84="nulová",$J$84,0)</f>
        <v>0</v>
      </c>
      <c r="BJ84" s="73" t="s">
        <v>24</v>
      </c>
      <c r="BK84" s="125">
        <f>ROUND($I$84*$H$84,2)</f>
        <v>0</v>
      </c>
      <c r="BL84" s="73" t="s">
        <v>124</v>
      </c>
      <c r="BM84" s="73" t="s">
        <v>128</v>
      </c>
    </row>
    <row r="85" spans="2:65" s="6" customFormat="1" ht="15.75" customHeight="1">
      <c r="B85" s="23"/>
      <c r="C85" s="117" t="s">
        <v>129</v>
      </c>
      <c r="D85" s="117" t="s">
        <v>120</v>
      </c>
      <c r="E85" s="115" t="s">
        <v>130</v>
      </c>
      <c r="F85" s="116" t="s">
        <v>131</v>
      </c>
      <c r="G85" s="117" t="s">
        <v>122</v>
      </c>
      <c r="H85" s="118">
        <v>3745</v>
      </c>
      <c r="I85" s="119"/>
      <c r="J85" s="120">
        <f>ROUND($I$85*$H$85,2)</f>
        <v>0</v>
      </c>
      <c r="K85" s="116" t="s">
        <v>123</v>
      </c>
      <c r="L85" s="23"/>
      <c r="M85" s="121"/>
      <c r="N85" s="122" t="s">
        <v>50</v>
      </c>
      <c r="Q85" s="123">
        <v>0</v>
      </c>
      <c r="R85" s="123">
        <f>$Q$85*$H$85</f>
        <v>0</v>
      </c>
      <c r="S85" s="123">
        <v>0</v>
      </c>
      <c r="T85" s="124">
        <f>$S$85*$H$85</f>
        <v>0</v>
      </c>
      <c r="AR85" s="73" t="s">
        <v>124</v>
      </c>
      <c r="AT85" s="73" t="s">
        <v>120</v>
      </c>
      <c r="AU85" s="73" t="s">
        <v>23</v>
      </c>
      <c r="AY85" s="73" t="s">
        <v>117</v>
      </c>
      <c r="BE85" s="125">
        <f>IF($N$85="základní",$J$85,0)</f>
        <v>0</v>
      </c>
      <c r="BF85" s="125">
        <f>IF($N$85="snížená",$J$85,0)</f>
        <v>0</v>
      </c>
      <c r="BG85" s="125">
        <f>IF($N$85="zákl. přenesená",$J$85,0)</f>
        <v>0</v>
      </c>
      <c r="BH85" s="125">
        <f>IF($N$85="sníž. přenesená",$J$85,0)</f>
        <v>0</v>
      </c>
      <c r="BI85" s="125">
        <f>IF($N$85="nulová",$J$85,0)</f>
        <v>0</v>
      </c>
      <c r="BJ85" s="73" t="s">
        <v>24</v>
      </c>
      <c r="BK85" s="125">
        <f>ROUND($I$85*$H$85,2)</f>
        <v>0</v>
      </c>
      <c r="BL85" s="73" t="s">
        <v>124</v>
      </c>
      <c r="BM85" s="73" t="s">
        <v>132</v>
      </c>
    </row>
    <row r="86" spans="2:65" s="6" customFormat="1" ht="15.75" customHeight="1">
      <c r="B86" s="23"/>
      <c r="C86" s="117" t="s">
        <v>124</v>
      </c>
      <c r="D86" s="117" t="s">
        <v>120</v>
      </c>
      <c r="E86" s="115" t="s">
        <v>133</v>
      </c>
      <c r="F86" s="116" t="s">
        <v>134</v>
      </c>
      <c r="G86" s="117" t="s">
        <v>135</v>
      </c>
      <c r="H86" s="118">
        <v>220</v>
      </c>
      <c r="I86" s="119"/>
      <c r="J86" s="120">
        <f>ROUND($I$86*$H$86,2)</f>
        <v>0</v>
      </c>
      <c r="K86" s="116" t="s">
        <v>123</v>
      </c>
      <c r="L86" s="23"/>
      <c r="M86" s="121"/>
      <c r="N86" s="122" t="s">
        <v>50</v>
      </c>
      <c r="Q86" s="123">
        <v>0.00303</v>
      </c>
      <c r="R86" s="123">
        <f>$Q$86*$H$86</f>
        <v>0.6666000000000001</v>
      </c>
      <c r="S86" s="123">
        <v>0</v>
      </c>
      <c r="T86" s="124">
        <f>$S$86*$H$86</f>
        <v>0</v>
      </c>
      <c r="AR86" s="73" t="s">
        <v>124</v>
      </c>
      <c r="AT86" s="73" t="s">
        <v>120</v>
      </c>
      <c r="AU86" s="73" t="s">
        <v>23</v>
      </c>
      <c r="AY86" s="73" t="s">
        <v>117</v>
      </c>
      <c r="BE86" s="125">
        <f>IF($N$86="základní",$J$86,0)</f>
        <v>0</v>
      </c>
      <c r="BF86" s="125">
        <f>IF($N$86="snížená",$J$86,0)</f>
        <v>0</v>
      </c>
      <c r="BG86" s="125">
        <f>IF($N$86="zákl. přenesená",$J$86,0)</f>
        <v>0</v>
      </c>
      <c r="BH86" s="125">
        <f>IF($N$86="sníž. přenesená",$J$86,0)</f>
        <v>0</v>
      </c>
      <c r="BI86" s="125">
        <f>IF($N$86="nulová",$J$86,0)</f>
        <v>0</v>
      </c>
      <c r="BJ86" s="73" t="s">
        <v>24</v>
      </c>
      <c r="BK86" s="125">
        <f>ROUND($I$86*$H$86,2)</f>
        <v>0</v>
      </c>
      <c r="BL86" s="73" t="s">
        <v>124</v>
      </c>
      <c r="BM86" s="73" t="s">
        <v>136</v>
      </c>
    </row>
    <row r="87" spans="2:47" s="6" customFormat="1" ht="30.75" customHeight="1">
      <c r="B87" s="23"/>
      <c r="D87" s="126" t="s">
        <v>137</v>
      </c>
      <c r="F87" s="127" t="s">
        <v>138</v>
      </c>
      <c r="L87" s="23"/>
      <c r="M87" s="49"/>
      <c r="T87" s="50"/>
      <c r="AT87" s="6" t="s">
        <v>137</v>
      </c>
      <c r="AU87" s="6" t="s">
        <v>23</v>
      </c>
    </row>
    <row r="88" spans="2:51" s="6" customFormat="1" ht="15.75" customHeight="1">
      <c r="B88" s="128"/>
      <c r="D88" s="129" t="s">
        <v>139</v>
      </c>
      <c r="E88" s="130"/>
      <c r="F88" s="131" t="s">
        <v>140</v>
      </c>
      <c r="H88" s="132">
        <v>220</v>
      </c>
      <c r="L88" s="128"/>
      <c r="M88" s="133"/>
      <c r="T88" s="134"/>
      <c r="AT88" s="130" t="s">
        <v>139</v>
      </c>
      <c r="AU88" s="130" t="s">
        <v>23</v>
      </c>
      <c r="AV88" s="130" t="s">
        <v>23</v>
      </c>
      <c r="AW88" s="130" t="s">
        <v>95</v>
      </c>
      <c r="AX88" s="130" t="s">
        <v>79</v>
      </c>
      <c r="AY88" s="130" t="s">
        <v>117</v>
      </c>
    </row>
    <row r="89" spans="2:51" s="6" customFormat="1" ht="15.75" customHeight="1">
      <c r="B89" s="135"/>
      <c r="D89" s="129" t="s">
        <v>139</v>
      </c>
      <c r="E89" s="136"/>
      <c r="F89" s="137" t="s">
        <v>141</v>
      </c>
      <c r="H89" s="138">
        <v>220</v>
      </c>
      <c r="L89" s="135"/>
      <c r="M89" s="139"/>
      <c r="T89" s="140"/>
      <c r="AT89" s="136" t="s">
        <v>139</v>
      </c>
      <c r="AU89" s="136" t="s">
        <v>23</v>
      </c>
      <c r="AV89" s="136" t="s">
        <v>124</v>
      </c>
      <c r="AW89" s="136" t="s">
        <v>95</v>
      </c>
      <c r="AX89" s="136" t="s">
        <v>24</v>
      </c>
      <c r="AY89" s="136" t="s">
        <v>117</v>
      </c>
    </row>
    <row r="90" spans="2:65" s="6" customFormat="1" ht="15.75" customHeight="1">
      <c r="B90" s="23"/>
      <c r="C90" s="114" t="s">
        <v>118</v>
      </c>
      <c r="D90" s="114" t="s">
        <v>120</v>
      </c>
      <c r="E90" s="115" t="s">
        <v>142</v>
      </c>
      <c r="F90" s="116" t="s">
        <v>143</v>
      </c>
      <c r="G90" s="117" t="s">
        <v>122</v>
      </c>
      <c r="H90" s="118">
        <v>3745</v>
      </c>
      <c r="I90" s="119"/>
      <c r="J90" s="120">
        <f>ROUND($I$90*$H$90,2)</f>
        <v>0</v>
      </c>
      <c r="K90" s="116" t="s">
        <v>123</v>
      </c>
      <c r="L90" s="23"/>
      <c r="M90" s="121"/>
      <c r="N90" s="122" t="s">
        <v>50</v>
      </c>
      <c r="Q90" s="123">
        <v>0.00061</v>
      </c>
      <c r="R90" s="123">
        <f>$Q$90*$H$90</f>
        <v>2.28445</v>
      </c>
      <c r="S90" s="123">
        <v>0</v>
      </c>
      <c r="T90" s="124">
        <f>$S$90*$H$90</f>
        <v>0</v>
      </c>
      <c r="AR90" s="73" t="s">
        <v>124</v>
      </c>
      <c r="AT90" s="73" t="s">
        <v>120</v>
      </c>
      <c r="AU90" s="73" t="s">
        <v>23</v>
      </c>
      <c r="AY90" s="6" t="s">
        <v>117</v>
      </c>
      <c r="BE90" s="125">
        <f>IF($N$90="základní",$J$90,0)</f>
        <v>0</v>
      </c>
      <c r="BF90" s="125">
        <f>IF($N$90="snížená",$J$90,0)</f>
        <v>0</v>
      </c>
      <c r="BG90" s="125">
        <f>IF($N$90="zákl. přenesená",$J$90,0)</f>
        <v>0</v>
      </c>
      <c r="BH90" s="125">
        <f>IF($N$90="sníž. přenesená",$J$90,0)</f>
        <v>0</v>
      </c>
      <c r="BI90" s="125">
        <f>IF($N$90="nulová",$J$90,0)</f>
        <v>0</v>
      </c>
      <c r="BJ90" s="73" t="s">
        <v>24</v>
      </c>
      <c r="BK90" s="125">
        <f>ROUND($I$90*$H$90,2)</f>
        <v>0</v>
      </c>
      <c r="BL90" s="73" t="s">
        <v>124</v>
      </c>
      <c r="BM90" s="73" t="s">
        <v>144</v>
      </c>
    </row>
    <row r="91" spans="2:63" s="103" customFormat="1" ht="30.75" customHeight="1">
      <c r="B91" s="104"/>
      <c r="D91" s="105" t="s">
        <v>78</v>
      </c>
      <c r="E91" s="112" t="s">
        <v>145</v>
      </c>
      <c r="F91" s="112" t="s">
        <v>146</v>
      </c>
      <c r="J91" s="113">
        <f>$BK$91</f>
        <v>0</v>
      </c>
      <c r="L91" s="104"/>
      <c r="M91" s="108"/>
      <c r="P91" s="109">
        <f>$P$92+SUM($P$93:$P$102)</f>
        <v>0</v>
      </c>
      <c r="R91" s="109">
        <f>$R$92+SUM($R$93:$R$102)</f>
        <v>106.69415000000001</v>
      </c>
      <c r="T91" s="110">
        <f>$T$92+SUM($T$93:$T$102)</f>
        <v>0</v>
      </c>
      <c r="AR91" s="105" t="s">
        <v>24</v>
      </c>
      <c r="AT91" s="105" t="s">
        <v>78</v>
      </c>
      <c r="AU91" s="105" t="s">
        <v>24</v>
      </c>
      <c r="AY91" s="105" t="s">
        <v>117</v>
      </c>
      <c r="BK91" s="111">
        <f>$BK$92+SUM($BK$93:$BK$102)</f>
        <v>0</v>
      </c>
    </row>
    <row r="92" spans="2:65" s="6" customFormat="1" ht="15.75" customHeight="1">
      <c r="B92" s="23"/>
      <c r="C92" s="117" t="s">
        <v>147</v>
      </c>
      <c r="D92" s="117" t="s">
        <v>120</v>
      </c>
      <c r="E92" s="115" t="s">
        <v>148</v>
      </c>
      <c r="F92" s="116" t="s">
        <v>149</v>
      </c>
      <c r="G92" s="117" t="s">
        <v>150</v>
      </c>
      <c r="H92" s="118">
        <v>16</v>
      </c>
      <c r="I92" s="119"/>
      <c r="J92" s="120">
        <f>ROUND($I$92*$H$92,2)</f>
        <v>0</v>
      </c>
      <c r="K92" s="116" t="s">
        <v>123</v>
      </c>
      <c r="L92" s="23"/>
      <c r="M92" s="121"/>
      <c r="N92" s="122" t="s">
        <v>50</v>
      </c>
      <c r="Q92" s="123">
        <v>0</v>
      </c>
      <c r="R92" s="123">
        <f>$Q$92*$H$92</f>
        <v>0</v>
      </c>
      <c r="S92" s="123">
        <v>0</v>
      </c>
      <c r="T92" s="124">
        <f>$S$92*$H$92</f>
        <v>0</v>
      </c>
      <c r="AR92" s="73" t="s">
        <v>124</v>
      </c>
      <c r="AT92" s="73" t="s">
        <v>120</v>
      </c>
      <c r="AU92" s="73" t="s">
        <v>23</v>
      </c>
      <c r="AY92" s="73" t="s">
        <v>117</v>
      </c>
      <c r="BE92" s="125">
        <f>IF($N$92="základní",$J$92,0)</f>
        <v>0</v>
      </c>
      <c r="BF92" s="125">
        <f>IF($N$92="snížená",$J$92,0)</f>
        <v>0</v>
      </c>
      <c r="BG92" s="125">
        <f>IF($N$92="zákl. přenesená",$J$92,0)</f>
        <v>0</v>
      </c>
      <c r="BH92" s="125">
        <f>IF($N$92="sníž. přenesená",$J$92,0)</f>
        <v>0</v>
      </c>
      <c r="BI92" s="125">
        <f>IF($N$92="nulová",$J$92,0)</f>
        <v>0</v>
      </c>
      <c r="BJ92" s="73" t="s">
        <v>24</v>
      </c>
      <c r="BK92" s="125">
        <f>ROUND($I$92*$H$92,2)</f>
        <v>0</v>
      </c>
      <c r="BL92" s="73" t="s">
        <v>124</v>
      </c>
      <c r="BM92" s="73" t="s">
        <v>151</v>
      </c>
    </row>
    <row r="93" spans="2:65" s="6" customFormat="1" ht="15.75" customHeight="1">
      <c r="B93" s="23"/>
      <c r="C93" s="117" t="s">
        <v>152</v>
      </c>
      <c r="D93" s="117" t="s">
        <v>120</v>
      </c>
      <c r="E93" s="115" t="s">
        <v>153</v>
      </c>
      <c r="F93" s="116" t="s">
        <v>154</v>
      </c>
      <c r="G93" s="117" t="s">
        <v>150</v>
      </c>
      <c r="H93" s="118">
        <v>16</v>
      </c>
      <c r="I93" s="119"/>
      <c r="J93" s="120">
        <f>ROUND($I$93*$H$93,2)</f>
        <v>0</v>
      </c>
      <c r="K93" s="116" t="s">
        <v>123</v>
      </c>
      <c r="L93" s="23"/>
      <c r="M93" s="121"/>
      <c r="N93" s="122" t="s">
        <v>50</v>
      </c>
      <c r="Q93" s="123">
        <v>0.0036</v>
      </c>
      <c r="R93" s="123">
        <f>$Q$93*$H$93</f>
        <v>0.0576</v>
      </c>
      <c r="S93" s="123">
        <v>0</v>
      </c>
      <c r="T93" s="124">
        <f>$S$93*$H$93</f>
        <v>0</v>
      </c>
      <c r="AR93" s="73" t="s">
        <v>124</v>
      </c>
      <c r="AT93" s="73" t="s">
        <v>120</v>
      </c>
      <c r="AU93" s="73" t="s">
        <v>23</v>
      </c>
      <c r="AY93" s="73" t="s">
        <v>117</v>
      </c>
      <c r="BE93" s="125">
        <f>IF($N$93="základní",$J$93,0)</f>
        <v>0</v>
      </c>
      <c r="BF93" s="125">
        <f>IF($N$93="snížená",$J$93,0)</f>
        <v>0</v>
      </c>
      <c r="BG93" s="125">
        <f>IF($N$93="zákl. přenesená",$J$93,0)</f>
        <v>0</v>
      </c>
      <c r="BH93" s="125">
        <f>IF($N$93="sníž. přenesená",$J$93,0)</f>
        <v>0</v>
      </c>
      <c r="BI93" s="125">
        <f>IF($N$93="nulová",$J$93,0)</f>
        <v>0</v>
      </c>
      <c r="BJ93" s="73" t="s">
        <v>24</v>
      </c>
      <c r="BK93" s="125">
        <f>ROUND($I$93*$H$93,2)</f>
        <v>0</v>
      </c>
      <c r="BL93" s="73" t="s">
        <v>124</v>
      </c>
      <c r="BM93" s="73" t="s">
        <v>155</v>
      </c>
    </row>
    <row r="94" spans="2:65" s="6" customFormat="1" ht="15.75" customHeight="1">
      <c r="B94" s="23"/>
      <c r="C94" s="117" t="s">
        <v>156</v>
      </c>
      <c r="D94" s="117" t="s">
        <v>120</v>
      </c>
      <c r="E94" s="115" t="s">
        <v>157</v>
      </c>
      <c r="F94" s="116" t="s">
        <v>158</v>
      </c>
      <c r="G94" s="117" t="s">
        <v>122</v>
      </c>
      <c r="H94" s="118">
        <v>535</v>
      </c>
      <c r="I94" s="119"/>
      <c r="J94" s="120">
        <f>ROUND($I$94*$H$94,2)</f>
        <v>0</v>
      </c>
      <c r="K94" s="116" t="s">
        <v>123</v>
      </c>
      <c r="L94" s="23"/>
      <c r="M94" s="121"/>
      <c r="N94" s="122" t="s">
        <v>50</v>
      </c>
      <c r="Q94" s="123">
        <v>0.198</v>
      </c>
      <c r="R94" s="123">
        <f>$Q$94*$H$94</f>
        <v>105.93</v>
      </c>
      <c r="S94" s="123">
        <v>0</v>
      </c>
      <c r="T94" s="124">
        <f>$S$94*$H$94</f>
        <v>0</v>
      </c>
      <c r="AR94" s="73" t="s">
        <v>124</v>
      </c>
      <c r="AT94" s="73" t="s">
        <v>120</v>
      </c>
      <c r="AU94" s="73" t="s">
        <v>23</v>
      </c>
      <c r="AY94" s="73" t="s">
        <v>117</v>
      </c>
      <c r="BE94" s="125">
        <f>IF($N$94="základní",$J$94,0)</f>
        <v>0</v>
      </c>
      <c r="BF94" s="125">
        <f>IF($N$94="snížená",$J$94,0)</f>
        <v>0</v>
      </c>
      <c r="BG94" s="125">
        <f>IF($N$94="zákl. přenesená",$J$94,0)</f>
        <v>0</v>
      </c>
      <c r="BH94" s="125">
        <f>IF($N$94="sníž. přenesená",$J$94,0)</f>
        <v>0</v>
      </c>
      <c r="BI94" s="125">
        <f>IF($N$94="nulová",$J$94,0)</f>
        <v>0</v>
      </c>
      <c r="BJ94" s="73" t="s">
        <v>24</v>
      </c>
      <c r="BK94" s="125">
        <f>ROUND($I$94*$H$94,2)</f>
        <v>0</v>
      </c>
      <c r="BL94" s="73" t="s">
        <v>124</v>
      </c>
      <c r="BM94" s="73" t="s">
        <v>159</v>
      </c>
    </row>
    <row r="95" spans="2:65" s="6" customFormat="1" ht="15.75" customHeight="1">
      <c r="B95" s="23"/>
      <c r="C95" s="117" t="s">
        <v>145</v>
      </c>
      <c r="D95" s="117" t="s">
        <v>120</v>
      </c>
      <c r="E95" s="115" t="s">
        <v>160</v>
      </c>
      <c r="F95" s="116" t="s">
        <v>161</v>
      </c>
      <c r="G95" s="117" t="s">
        <v>150</v>
      </c>
      <c r="H95" s="118">
        <v>150</v>
      </c>
      <c r="I95" s="119"/>
      <c r="J95" s="120">
        <f>ROUND($I$95*$H$95,2)</f>
        <v>0</v>
      </c>
      <c r="K95" s="116" t="s">
        <v>123</v>
      </c>
      <c r="L95" s="23"/>
      <c r="M95" s="121"/>
      <c r="N95" s="122" t="s">
        <v>50</v>
      </c>
      <c r="Q95" s="123">
        <v>0.00282</v>
      </c>
      <c r="R95" s="123">
        <f>$Q$95*$H$95</f>
        <v>0.423</v>
      </c>
      <c r="S95" s="123">
        <v>0</v>
      </c>
      <c r="T95" s="124">
        <f>$S$95*$H$95</f>
        <v>0</v>
      </c>
      <c r="AR95" s="73" t="s">
        <v>124</v>
      </c>
      <c r="AT95" s="73" t="s">
        <v>120</v>
      </c>
      <c r="AU95" s="73" t="s">
        <v>23</v>
      </c>
      <c r="AY95" s="73" t="s">
        <v>117</v>
      </c>
      <c r="BE95" s="125">
        <f>IF($N$95="základní",$J$95,0)</f>
        <v>0</v>
      </c>
      <c r="BF95" s="125">
        <f>IF($N$95="snížená",$J$95,0)</f>
        <v>0</v>
      </c>
      <c r="BG95" s="125">
        <f>IF($N$95="zákl. přenesená",$J$95,0)</f>
        <v>0</v>
      </c>
      <c r="BH95" s="125">
        <f>IF($N$95="sníž. přenesená",$J$95,0)</f>
        <v>0</v>
      </c>
      <c r="BI95" s="125">
        <f>IF($N$95="nulová",$J$95,0)</f>
        <v>0</v>
      </c>
      <c r="BJ95" s="73" t="s">
        <v>24</v>
      </c>
      <c r="BK95" s="125">
        <f>ROUND($I$95*$H$95,2)</f>
        <v>0</v>
      </c>
      <c r="BL95" s="73" t="s">
        <v>124</v>
      </c>
      <c r="BM95" s="73" t="s">
        <v>162</v>
      </c>
    </row>
    <row r="96" spans="2:65" s="6" customFormat="1" ht="15.75" customHeight="1">
      <c r="B96" s="23"/>
      <c r="C96" s="117" t="s">
        <v>29</v>
      </c>
      <c r="D96" s="117" t="s">
        <v>120</v>
      </c>
      <c r="E96" s="115" t="s">
        <v>163</v>
      </c>
      <c r="F96" s="116" t="s">
        <v>164</v>
      </c>
      <c r="G96" s="117" t="s">
        <v>150</v>
      </c>
      <c r="H96" s="118">
        <v>535</v>
      </c>
      <c r="I96" s="119"/>
      <c r="J96" s="120">
        <f>ROUND($I$96*$H$96,2)</f>
        <v>0</v>
      </c>
      <c r="K96" s="116" t="s">
        <v>165</v>
      </c>
      <c r="L96" s="23"/>
      <c r="M96" s="121"/>
      <c r="N96" s="122" t="s">
        <v>50</v>
      </c>
      <c r="Q96" s="123">
        <v>0.00011</v>
      </c>
      <c r="R96" s="123">
        <f>$Q$96*$H$96</f>
        <v>0.05885</v>
      </c>
      <c r="S96" s="123">
        <v>0</v>
      </c>
      <c r="T96" s="124">
        <f>$S$96*$H$96</f>
        <v>0</v>
      </c>
      <c r="AR96" s="73" t="s">
        <v>124</v>
      </c>
      <c r="AT96" s="73" t="s">
        <v>120</v>
      </c>
      <c r="AU96" s="73" t="s">
        <v>23</v>
      </c>
      <c r="AY96" s="73" t="s">
        <v>117</v>
      </c>
      <c r="BE96" s="125">
        <f>IF($N$96="základní",$J$96,0)</f>
        <v>0</v>
      </c>
      <c r="BF96" s="125">
        <f>IF($N$96="snížená",$J$96,0)</f>
        <v>0</v>
      </c>
      <c r="BG96" s="125">
        <f>IF($N$96="zákl. přenesená",$J$96,0)</f>
        <v>0</v>
      </c>
      <c r="BH96" s="125">
        <f>IF($N$96="sníž. přenesená",$J$96,0)</f>
        <v>0</v>
      </c>
      <c r="BI96" s="125">
        <f>IF($N$96="nulová",$J$96,0)</f>
        <v>0</v>
      </c>
      <c r="BJ96" s="73" t="s">
        <v>24</v>
      </c>
      <c r="BK96" s="125">
        <f>ROUND($I$96*$H$96,2)</f>
        <v>0</v>
      </c>
      <c r="BL96" s="73" t="s">
        <v>124</v>
      </c>
      <c r="BM96" s="73" t="s">
        <v>166</v>
      </c>
    </row>
    <row r="97" spans="2:47" s="6" customFormat="1" ht="30.75" customHeight="1">
      <c r="B97" s="23"/>
      <c r="D97" s="126" t="s">
        <v>137</v>
      </c>
      <c r="F97" s="127" t="s">
        <v>167</v>
      </c>
      <c r="L97" s="23"/>
      <c r="M97" s="49"/>
      <c r="T97" s="50"/>
      <c r="AT97" s="6" t="s">
        <v>137</v>
      </c>
      <c r="AU97" s="6" t="s">
        <v>23</v>
      </c>
    </row>
    <row r="98" spans="2:51" s="6" customFormat="1" ht="15.75" customHeight="1">
      <c r="B98" s="128"/>
      <c r="D98" s="129" t="s">
        <v>139</v>
      </c>
      <c r="E98" s="130"/>
      <c r="F98" s="131" t="s">
        <v>168</v>
      </c>
      <c r="H98" s="132">
        <v>535</v>
      </c>
      <c r="L98" s="128"/>
      <c r="M98" s="133"/>
      <c r="T98" s="134"/>
      <c r="AT98" s="130" t="s">
        <v>139</v>
      </c>
      <c r="AU98" s="130" t="s">
        <v>23</v>
      </c>
      <c r="AV98" s="130" t="s">
        <v>23</v>
      </c>
      <c r="AW98" s="130" t="s">
        <v>95</v>
      </c>
      <c r="AX98" s="130" t="s">
        <v>79</v>
      </c>
      <c r="AY98" s="130" t="s">
        <v>117</v>
      </c>
    </row>
    <row r="99" spans="2:51" s="6" customFormat="1" ht="15.75" customHeight="1">
      <c r="B99" s="135"/>
      <c r="D99" s="129" t="s">
        <v>139</v>
      </c>
      <c r="E99" s="136"/>
      <c r="F99" s="137" t="s">
        <v>141</v>
      </c>
      <c r="H99" s="138">
        <v>535</v>
      </c>
      <c r="L99" s="135"/>
      <c r="M99" s="139"/>
      <c r="T99" s="140"/>
      <c r="AT99" s="136" t="s">
        <v>139</v>
      </c>
      <c r="AU99" s="136" t="s">
        <v>23</v>
      </c>
      <c r="AV99" s="136" t="s">
        <v>124</v>
      </c>
      <c r="AW99" s="136" t="s">
        <v>95</v>
      </c>
      <c r="AX99" s="136" t="s">
        <v>24</v>
      </c>
      <c r="AY99" s="136" t="s">
        <v>117</v>
      </c>
    </row>
    <row r="100" spans="2:65" s="6" customFormat="1" ht="15.75" customHeight="1">
      <c r="B100" s="23"/>
      <c r="C100" s="114" t="s">
        <v>169</v>
      </c>
      <c r="D100" s="114" t="s">
        <v>120</v>
      </c>
      <c r="E100" s="115" t="s">
        <v>170</v>
      </c>
      <c r="F100" s="116" t="s">
        <v>171</v>
      </c>
      <c r="G100" s="117" t="s">
        <v>150</v>
      </c>
      <c r="H100" s="118">
        <v>1070</v>
      </c>
      <c r="I100" s="119"/>
      <c r="J100" s="120">
        <f>ROUND($I$100*$H$100,2)</f>
        <v>0</v>
      </c>
      <c r="K100" s="116" t="s">
        <v>165</v>
      </c>
      <c r="L100" s="23"/>
      <c r="M100" s="121"/>
      <c r="N100" s="122" t="s">
        <v>50</v>
      </c>
      <c r="Q100" s="123">
        <v>0.00021</v>
      </c>
      <c r="R100" s="123">
        <f>$Q$100*$H$100</f>
        <v>0.2247</v>
      </c>
      <c r="S100" s="123">
        <v>0</v>
      </c>
      <c r="T100" s="124">
        <f>$S$100*$H$100</f>
        <v>0</v>
      </c>
      <c r="AR100" s="73" t="s">
        <v>124</v>
      </c>
      <c r="AT100" s="73" t="s">
        <v>120</v>
      </c>
      <c r="AU100" s="73" t="s">
        <v>23</v>
      </c>
      <c r="AY100" s="6" t="s">
        <v>117</v>
      </c>
      <c r="BE100" s="125">
        <f>IF($N$100="základní",$J$100,0)</f>
        <v>0</v>
      </c>
      <c r="BF100" s="125">
        <f>IF($N$100="snížená",$J$100,0)</f>
        <v>0</v>
      </c>
      <c r="BG100" s="125">
        <f>IF($N$100="zákl. přenesená",$J$100,0)</f>
        <v>0</v>
      </c>
      <c r="BH100" s="125">
        <f>IF($N$100="sníž. přenesená",$J$100,0)</f>
        <v>0</v>
      </c>
      <c r="BI100" s="125">
        <f>IF($N$100="nulová",$J$100,0)</f>
        <v>0</v>
      </c>
      <c r="BJ100" s="73" t="s">
        <v>24</v>
      </c>
      <c r="BK100" s="125">
        <f>ROUND($I$100*$H$100,2)</f>
        <v>0</v>
      </c>
      <c r="BL100" s="73" t="s">
        <v>124</v>
      </c>
      <c r="BM100" s="73" t="s">
        <v>172</v>
      </c>
    </row>
    <row r="101" spans="2:47" s="6" customFormat="1" ht="30.75" customHeight="1">
      <c r="B101" s="23"/>
      <c r="D101" s="126" t="s">
        <v>137</v>
      </c>
      <c r="F101" s="127" t="s">
        <v>167</v>
      </c>
      <c r="L101" s="23"/>
      <c r="M101" s="49"/>
      <c r="T101" s="50"/>
      <c r="AT101" s="6" t="s">
        <v>137</v>
      </c>
      <c r="AU101" s="6" t="s">
        <v>23</v>
      </c>
    </row>
    <row r="102" spans="2:63" s="103" customFormat="1" ht="23.25" customHeight="1">
      <c r="B102" s="104"/>
      <c r="D102" s="105" t="s">
        <v>78</v>
      </c>
      <c r="E102" s="112" t="s">
        <v>173</v>
      </c>
      <c r="F102" s="112" t="s">
        <v>174</v>
      </c>
      <c r="J102" s="113">
        <f>$BK$102</f>
        <v>0</v>
      </c>
      <c r="L102" s="104"/>
      <c r="M102" s="108"/>
      <c r="P102" s="109">
        <f>SUM($P$103:$P$104)</f>
        <v>0</v>
      </c>
      <c r="R102" s="109">
        <f>SUM($R$103:$R$104)</f>
        <v>0</v>
      </c>
      <c r="T102" s="110">
        <f>SUM($T$103:$T$104)</f>
        <v>0</v>
      </c>
      <c r="AR102" s="105" t="s">
        <v>24</v>
      </c>
      <c r="AT102" s="105" t="s">
        <v>78</v>
      </c>
      <c r="AU102" s="105" t="s">
        <v>23</v>
      </c>
      <c r="AY102" s="105" t="s">
        <v>117</v>
      </c>
      <c r="BK102" s="111">
        <f>SUM($BK$103:$BK$104)</f>
        <v>0</v>
      </c>
    </row>
    <row r="103" spans="2:65" s="6" customFormat="1" ht="15.75" customHeight="1">
      <c r="B103" s="23"/>
      <c r="C103" s="117">
        <v>12</v>
      </c>
      <c r="D103" s="117" t="s">
        <v>120</v>
      </c>
      <c r="E103" s="115" t="s">
        <v>175</v>
      </c>
      <c r="F103" s="116" t="s">
        <v>176</v>
      </c>
      <c r="G103" s="117" t="s">
        <v>177</v>
      </c>
      <c r="H103" s="118">
        <v>1</v>
      </c>
      <c r="I103" s="119"/>
      <c r="J103" s="120">
        <f>ROUND($I$103*$H$103,2)</f>
        <v>0</v>
      </c>
      <c r="K103" s="116" t="s">
        <v>123</v>
      </c>
      <c r="L103" s="23"/>
      <c r="M103" s="121"/>
      <c r="N103" s="122" t="s">
        <v>50</v>
      </c>
      <c r="Q103" s="123">
        <v>0</v>
      </c>
      <c r="R103" s="123">
        <f>$Q$103*$H$103</f>
        <v>0</v>
      </c>
      <c r="S103" s="123">
        <v>0</v>
      </c>
      <c r="T103" s="124">
        <f>$S$103*$H$103</f>
        <v>0</v>
      </c>
      <c r="AR103" s="73" t="s">
        <v>178</v>
      </c>
      <c r="AT103" s="73" t="s">
        <v>120</v>
      </c>
      <c r="AU103" s="73" t="s">
        <v>129</v>
      </c>
      <c r="AY103" s="73" t="s">
        <v>117</v>
      </c>
      <c r="BE103" s="125">
        <f>IF($N$103="základní",$J$103,0)</f>
        <v>0</v>
      </c>
      <c r="BF103" s="125">
        <f>IF($N$103="snížená",$J$103,0)</f>
        <v>0</v>
      </c>
      <c r="BG103" s="125">
        <f>IF($N$103="zákl. přenesená",$J$103,0)</f>
        <v>0</v>
      </c>
      <c r="BH103" s="125">
        <f>IF($N$103="sníž. přenesená",$J$103,0)</f>
        <v>0</v>
      </c>
      <c r="BI103" s="125">
        <f>IF($N$103="nulová",$J$103,0)</f>
        <v>0</v>
      </c>
      <c r="BJ103" s="73" t="s">
        <v>24</v>
      </c>
      <c r="BK103" s="125">
        <f>ROUND($I$103*$H$103,2)</f>
        <v>0</v>
      </c>
      <c r="BL103" s="73" t="s">
        <v>178</v>
      </c>
      <c r="BM103" s="73" t="s">
        <v>179</v>
      </c>
    </row>
    <row r="104" spans="2:47" s="6" customFormat="1" ht="30.75" customHeight="1">
      <c r="B104" s="23"/>
      <c r="D104" s="126" t="s">
        <v>137</v>
      </c>
      <c r="F104" s="127" t="s">
        <v>180</v>
      </c>
      <c r="L104" s="23"/>
      <c r="M104" s="141"/>
      <c r="N104" s="142"/>
      <c r="O104" s="142"/>
      <c r="P104" s="142"/>
      <c r="Q104" s="142"/>
      <c r="R104" s="142"/>
      <c r="S104" s="142"/>
      <c r="T104" s="143"/>
      <c r="AT104" s="6" t="s">
        <v>137</v>
      </c>
      <c r="AU104" s="6" t="s">
        <v>129</v>
      </c>
    </row>
    <row r="105" spans="2:12" s="6" customFormat="1" ht="7.5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23"/>
    </row>
    <row r="106" s="2" customFormat="1" ht="14.25" customHeight="1"/>
  </sheetData>
  <sheetProtection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Tomášková Lenka</cp:lastModifiedBy>
  <cp:lastPrinted>2015-01-16T11:51:44Z</cp:lastPrinted>
  <dcterms:modified xsi:type="dcterms:W3CDTF">2015-01-16T11:53:49Z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